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371" windowWidth="9720" windowHeight="7320" firstSheet="14" activeTab="14"/>
  </bookViews>
  <sheets>
    <sheet name="a ECB" sheetId="1" r:id="rId1"/>
    <sheet name="b EHSB" sheetId="2" r:id="rId2"/>
    <sheet name="c RPSB" sheetId="3" r:id="rId3"/>
    <sheet name="d RFCSB" sheetId="4" r:id="rId4"/>
    <sheet name="e PTRSB" sheetId="5" r:id="rId5"/>
    <sheet name="f EGMB" sheetId="6" r:id="rId6"/>
    <sheet name="g EGRT" sheetId="7" r:id="rId7"/>
    <sheet name="h DESANI" sheetId="8" r:id="rId8"/>
    <sheet name="i ERSB" sheetId="9" r:id="rId9"/>
    <sheet name="j BMSB" sheetId="10" r:id="rId10"/>
    <sheet name="k MOF" sheetId="11" r:id="rId11"/>
    <sheet name="l MERA" sheetId="12" r:id="rId12"/>
    <sheet name="m ESTEEM" sheetId="13" r:id="rId13"/>
    <sheet name="n RIACON" sheetId="14" r:id="rId14"/>
    <sheet name="SC" sheetId="15" r:id="rId15"/>
  </sheets>
  <definedNames>
    <definedName name="_xlnm.Print_Area" localSheetId="0">'a ECB'!$A$50:$G$105</definedName>
    <definedName name="_xlnm.Print_Area" localSheetId="1">'b EHSB'!$A$43:$G$84</definedName>
    <definedName name="_xlnm.Print_Area" localSheetId="2">'c RPSB'!$A$1:$G$36</definedName>
    <definedName name="_xlnm.Print_Area" localSheetId="3">'d RFCSB'!$A$44:$G$83</definedName>
    <definedName name="_xlnm.Print_Area" localSheetId="4">'e PTRSB'!$A$50:$G$107</definedName>
    <definedName name="_xlnm.Print_Area" localSheetId="5">'f EGMB'!$A$1:$G$52</definedName>
    <definedName name="_xlnm.Print_Area" localSheetId="6">'g EGRT'!$A$137:$G$203</definedName>
    <definedName name="_xlnm.Print_Area" localSheetId="7">'h DESANI'!$A$100:$G$156</definedName>
    <definedName name="_xlnm.Print_Area" localSheetId="8">'i ERSB'!$A$102:$G$146</definedName>
    <definedName name="_xlnm.Print_Area" localSheetId="9">'j BMSB'!$A$59:$G$128</definedName>
    <definedName name="_xlnm.Print_Area" localSheetId="10">'k MOF'!$A$40:$G$78</definedName>
    <definedName name="_xlnm.Print_Area" localSheetId="11">'l MERA'!$A$89:$G$149</definedName>
    <definedName name="_xlnm.Print_Area" localSheetId="12">'m ESTEEM'!$A$97:$G$149</definedName>
    <definedName name="_xlnm.Print_Area" localSheetId="13">'n RIACON'!$A$109:$G$156</definedName>
    <definedName name="_xlnm.Print_Area" localSheetId="14">'SC'!$A$83:$I$172</definedName>
  </definedNames>
  <calcPr fullCalcOnLoad="1"/>
</workbook>
</file>

<file path=xl/sharedStrings.xml><?xml version="1.0" encoding="utf-8"?>
<sst xmlns="http://schemas.openxmlformats.org/spreadsheetml/2006/main" count="1546" uniqueCount="735">
  <si>
    <t>EUPE CORPORATION BHD.</t>
  </si>
  <si>
    <t>ASSETS EMPLOYED</t>
  </si>
  <si>
    <t>FIXED ASSETS</t>
  </si>
  <si>
    <t>INVESTMENTS IN EQUITIES</t>
  </si>
  <si>
    <t>CURRENT ASSETS</t>
  </si>
  <si>
    <t>CURRENT LIABILITIES</t>
  </si>
  <si>
    <t>NET CURRENT ASSETS/LIABILITIES</t>
  </si>
  <si>
    <t>FINANCED BY</t>
  </si>
  <si>
    <t>SHARE CAPITAL</t>
  </si>
  <si>
    <t>SHARE PREMIUM ACCOUNT</t>
  </si>
  <si>
    <t>RETAINED PROFITS / ACCUM. LOSSES</t>
  </si>
  <si>
    <t>Interest Received</t>
  </si>
  <si>
    <t>LESS : EXPENSES</t>
  </si>
  <si>
    <t>Administration Costs</t>
  </si>
  <si>
    <t>Other Operating Cost</t>
  </si>
  <si>
    <t>TOTAL EXPENSES</t>
  </si>
  <si>
    <t>NET PROFIT BEFORE TAXATION</t>
  </si>
  <si>
    <t>LESS : TAXATION</t>
  </si>
  <si>
    <t>ADD : ACCUM. PROFIT B/F</t>
  </si>
  <si>
    <t>ACCUM PROFITS C/F</t>
  </si>
  <si>
    <t>Amount due from subsidiary companies</t>
  </si>
  <si>
    <t>Sundry Debtors &amp; Prepayment</t>
  </si>
  <si>
    <t>Cash at Bank</t>
  </si>
  <si>
    <t>Cash in Hand</t>
  </si>
  <si>
    <t>Fixed Deposit with licensed bank</t>
  </si>
  <si>
    <t>Tax recoverable</t>
  </si>
  <si>
    <t>Amount due to subsidiary company</t>
  </si>
  <si>
    <t>Provision for Taxation</t>
  </si>
  <si>
    <t>Sundry Creditors  &amp; Accruals</t>
  </si>
  <si>
    <t>Bank Overdraft</t>
  </si>
  <si>
    <t>Amount due to directors</t>
  </si>
  <si>
    <t>Directors' remuneration</t>
  </si>
  <si>
    <t>Printing &amp; Stationery</t>
  </si>
  <si>
    <t>Stamps &amp; Postage</t>
  </si>
  <si>
    <t>Service Tax</t>
  </si>
  <si>
    <t>Secretarial Fee &amp; Disbursement</t>
  </si>
  <si>
    <t>Sundry Expenses</t>
  </si>
  <si>
    <t>Telephone Charges</t>
  </si>
  <si>
    <t>Training Fee</t>
  </si>
  <si>
    <t>Travelling Expenses</t>
  </si>
  <si>
    <t>Advertisement</t>
  </si>
  <si>
    <t xml:space="preserve">Audit Fee </t>
  </si>
  <si>
    <t>Audit Committee Fee</t>
  </si>
  <si>
    <t>Annual Listing Fee</t>
  </si>
  <si>
    <t>Annual Access Fee</t>
  </si>
  <si>
    <t>Bank Charges</t>
  </si>
  <si>
    <t>Book &amp; Periodicals</t>
  </si>
  <si>
    <t>Consultant's Fee</t>
  </si>
  <si>
    <t>Condolences</t>
  </si>
  <si>
    <t>Donation</t>
  </si>
  <si>
    <t>Depreciation</t>
  </si>
  <si>
    <t>Insurance</t>
  </si>
  <si>
    <t>Professional Fee</t>
  </si>
  <si>
    <t>Preliminary Expenses written off</t>
  </si>
  <si>
    <t>Preoperating Expenses written off</t>
  </si>
  <si>
    <t>Share registration fee</t>
  </si>
  <si>
    <t>Subscription Fee</t>
  </si>
  <si>
    <t>Seminar Fees</t>
  </si>
  <si>
    <t>Current Year Tax</t>
  </si>
  <si>
    <t>Under/(Over) Provision in prior years</t>
  </si>
  <si>
    <t>---&gt;</t>
  </si>
  <si>
    <t>BMSB</t>
  </si>
  <si>
    <t>DESANI</t>
  </si>
  <si>
    <t>ERSB</t>
  </si>
  <si>
    <t>EGMB</t>
  </si>
  <si>
    <t>EGSB</t>
  </si>
  <si>
    <t>EGRT</t>
  </si>
  <si>
    <t>MERA</t>
  </si>
  <si>
    <t>RFCSB</t>
  </si>
  <si>
    <t>RPSB</t>
  </si>
  <si>
    <t>EKSB</t>
  </si>
  <si>
    <t>EHSB</t>
  </si>
  <si>
    <t>PTRSB</t>
  </si>
  <si>
    <t>RSB</t>
  </si>
  <si>
    <t>EUPE HOTEL SDN. BHD.</t>
  </si>
  <si>
    <t>FIXED ASSETS - Land</t>
  </si>
  <si>
    <t>CAPITAL RESERVE</t>
  </si>
  <si>
    <t>RETAINED PROFITS</t>
  </si>
  <si>
    <t>INCOME</t>
  </si>
  <si>
    <t>LESS : DIRECT EXPENSES</t>
  </si>
  <si>
    <t>GROSS PROFIT</t>
  </si>
  <si>
    <t>Administrative expenses</t>
  </si>
  <si>
    <t>NET PROFIT/(LOSS) BEFORE TAXATION</t>
  </si>
  <si>
    <t>TAXATION</t>
  </si>
  <si>
    <t>PROFITS AVAILABLE FOR DISTRIBUTION</t>
  </si>
  <si>
    <t>LESS : DIVIDENDS</t>
  </si>
  <si>
    <t>ACCUM. PROFITS C/F</t>
  </si>
  <si>
    <t>Amount due from holding company</t>
  </si>
  <si>
    <t>Sundry Debtor, deposit &amp; prepayment</t>
  </si>
  <si>
    <t>Quit rent &amp; assessment</t>
  </si>
  <si>
    <t>Audit Fee - Statutory</t>
  </si>
  <si>
    <t>Filing Fee</t>
  </si>
  <si>
    <t>Professional Service Charge</t>
  </si>
  <si>
    <t>Current year taxation</t>
  </si>
  <si>
    <t>Under/(Over) provision for previous years</t>
  </si>
  <si>
    <t>ECB</t>
  </si>
  <si>
    <t>RIA PLAZA SDN. BHD.</t>
  </si>
  <si>
    <t>INVESTMENT PROPERTY</t>
  </si>
  <si>
    <t>LESS : CURRENT LIABILITIES</t>
  </si>
  <si>
    <t>RENTAL INCOME</t>
  </si>
  <si>
    <t>NET PROFIT</t>
  </si>
  <si>
    <t>ADD : ACCUM. PROFITS B/F</t>
  </si>
  <si>
    <t>ACCUM. PROFITS C/FORWARD</t>
  </si>
  <si>
    <t>Prepayment</t>
  </si>
  <si>
    <t>Amount due from related co.</t>
  </si>
  <si>
    <t>Amount due to holding company</t>
  </si>
  <si>
    <t>Quit Rent &amp; Assessment</t>
  </si>
  <si>
    <t>Valuation fee</t>
  </si>
  <si>
    <t>Investment - Properties</t>
  </si>
  <si>
    <t>Provision for Dividend</t>
  </si>
  <si>
    <t>Share Capital</t>
  </si>
  <si>
    <t>Capital Reserve</t>
  </si>
  <si>
    <t>Retained Earnings</t>
  </si>
  <si>
    <t>Income</t>
  </si>
  <si>
    <t>Expenses</t>
  </si>
  <si>
    <t>Taxation</t>
  </si>
  <si>
    <t>Dividend Paid</t>
  </si>
  <si>
    <t>----&gt;</t>
  </si>
  <si>
    <t>Net Change</t>
  </si>
  <si>
    <t>RIACON</t>
  </si>
  <si>
    <t>Note</t>
  </si>
  <si>
    <t>A</t>
  </si>
  <si>
    <t>a</t>
  </si>
  <si>
    <t>C</t>
  </si>
  <si>
    <t>c</t>
  </si>
  <si>
    <t>Adj.</t>
  </si>
  <si>
    <t>OUTFLOW</t>
  </si>
  <si>
    <t>INFLOW</t>
  </si>
  <si>
    <t>RIA FOOD CENTRE SDN. BHD.</t>
  </si>
  <si>
    <t>ADD : ACCUM PROFITS B/F</t>
  </si>
  <si>
    <t>Amount due to holding co.</t>
  </si>
  <si>
    <t>Amount due to related co.</t>
  </si>
  <si>
    <t>Audit Fee</t>
  </si>
  <si>
    <t>Professional Fees</t>
  </si>
  <si>
    <t>Pasar Tmn. Ria</t>
  </si>
  <si>
    <t>Riacon</t>
  </si>
  <si>
    <t>PASAR TAMAN RIA SDN. BHD.</t>
  </si>
  <si>
    <t>LESS : DIRECT COST</t>
  </si>
  <si>
    <t>COST OF SALES</t>
  </si>
  <si>
    <t>NET PROFIT AFTER TAX</t>
  </si>
  <si>
    <t>Other Debtors &amp; Prepayment</t>
  </si>
  <si>
    <t>Amount  due from holding company</t>
  </si>
  <si>
    <t>Amount owing to related co.</t>
  </si>
  <si>
    <t>Deferred taxation</t>
  </si>
  <si>
    <t>Rental Received</t>
  </si>
  <si>
    <t>Transfer Fee</t>
  </si>
  <si>
    <t>Electricity Charges</t>
  </si>
  <si>
    <t>Electrical Wiring</t>
  </si>
  <si>
    <t>Market Cleaning</t>
  </si>
  <si>
    <t>Water Charges</t>
  </si>
  <si>
    <t>Upkeep &amp; Maintenance</t>
  </si>
  <si>
    <t>Management Fee</t>
  </si>
  <si>
    <t>Director Fee</t>
  </si>
  <si>
    <t>Current taxation</t>
  </si>
  <si>
    <t>Taxation underprovided</t>
  </si>
  <si>
    <t>Ria Plaza</t>
  </si>
  <si>
    <t>Ria Food Centre</t>
  </si>
  <si>
    <t>EUPE GOLF MANAGEMENT BHD.</t>
  </si>
  <si>
    <t xml:space="preserve">FIXED ASSET </t>
  </si>
  <si>
    <t>DEFERRED TAXATION</t>
  </si>
  <si>
    <t>TOTAL INCOME</t>
  </si>
  <si>
    <t>LESS : EXPENSES (as per sch)</t>
  </si>
  <si>
    <t>NET PROFIT AFTER TAXATION</t>
  </si>
  <si>
    <t>ACCUMULATED PROFITS B/F</t>
  </si>
  <si>
    <t>ACCUMULATED PROFITS C/F</t>
  </si>
  <si>
    <t>EUPE GOLF MANAGEMENT SDN. BHD.</t>
  </si>
  <si>
    <t>Finance Costs</t>
  </si>
  <si>
    <t>Cash in Hand &amp; at Bank</t>
  </si>
  <si>
    <t>Members Account</t>
  </si>
  <si>
    <t>Fixed Deposits</t>
  </si>
  <si>
    <t>Trade Debtors</t>
  </si>
  <si>
    <t>Sundry Debtors, Deposits &amp; Prepayments</t>
  </si>
  <si>
    <t>Amount Due by Related Company</t>
  </si>
  <si>
    <t>Sinking Fund</t>
  </si>
  <si>
    <t>Redemption Fund</t>
  </si>
  <si>
    <t>Tax Recoverable</t>
  </si>
  <si>
    <t>Transferable Members Deposit</t>
  </si>
  <si>
    <t>Members Deposit</t>
  </si>
  <si>
    <t>Trade Creditors</t>
  </si>
  <si>
    <t>Other Creditors  &amp; Accruals</t>
  </si>
  <si>
    <t>Amount Due to Holding Company</t>
  </si>
  <si>
    <t>Transferable members' subscription</t>
  </si>
  <si>
    <t>RSD Transfer Fee</t>
  </si>
  <si>
    <t>Members Entrance Fee</t>
  </si>
  <si>
    <t>Members Subscription</t>
  </si>
  <si>
    <t>Golf</t>
  </si>
  <si>
    <t xml:space="preserve">   - Green Fees Collected</t>
  </si>
  <si>
    <t xml:space="preserve">   - Buggy Rental Collected</t>
  </si>
  <si>
    <t xml:space="preserve">   - Driving Range Rental Collected</t>
  </si>
  <si>
    <t xml:space="preserve">   - Golf Ball Sales &amp; Other Income</t>
  </si>
  <si>
    <t xml:space="preserve">   - Golf lesson fees received</t>
  </si>
  <si>
    <t xml:space="preserve">   - Driving range balls rental received</t>
  </si>
  <si>
    <t xml:space="preserve">   - expenditure</t>
  </si>
  <si>
    <t>Swimming Pool - Income</t>
  </si>
  <si>
    <t>Swimming Pool - Expensiture</t>
  </si>
  <si>
    <t>Other Sports Income</t>
  </si>
  <si>
    <t>Other Sports - expenses</t>
  </si>
  <si>
    <t>Restaurant Comm Received</t>
  </si>
  <si>
    <t>Restaurant Rental</t>
  </si>
  <si>
    <t>Club Social Function Received</t>
  </si>
  <si>
    <t>Club Social Function -Expenditure</t>
  </si>
  <si>
    <t>Functions - Hall &amp; Conference Room Rental</t>
  </si>
  <si>
    <t>Other Income</t>
  </si>
  <si>
    <t>Pro-Shop Rental Received</t>
  </si>
  <si>
    <t>Canteen Rental Received</t>
  </si>
  <si>
    <t>Equipment Rental Received</t>
  </si>
  <si>
    <t>Can Drink Machine-Collection</t>
  </si>
  <si>
    <t>Can Drink Machine-Expenses</t>
  </si>
  <si>
    <t>Membership Renewal Fee</t>
  </si>
  <si>
    <t>Membership Transfer Fee</t>
  </si>
  <si>
    <t>Members Transfer Fee - renewal</t>
  </si>
  <si>
    <t>RSD Running Fee</t>
  </si>
  <si>
    <t>Advertisement &amp; promotion</t>
  </si>
  <si>
    <t>Bonus - Course</t>
  </si>
  <si>
    <t>Buggy Maintenance</t>
  </si>
  <si>
    <t>Club Miscellaneous Maintenance</t>
  </si>
  <si>
    <t>Credit card service charges</t>
  </si>
  <si>
    <t>Consultancy Fee ( Commission )</t>
  </si>
  <si>
    <t>Depreciation &amp; Amortisation</t>
  </si>
  <si>
    <t>Electricity</t>
  </si>
  <si>
    <t>Water charges</t>
  </si>
  <si>
    <t>Insurance &amp; Road Tax</t>
  </si>
  <si>
    <t>EPF (Course)</t>
  </si>
  <si>
    <t>Equipment Maintenance</t>
  </si>
  <si>
    <t>Festive Decoration</t>
  </si>
  <si>
    <t>Golf Course Maintenance</t>
  </si>
  <si>
    <t>Janitorial</t>
  </si>
  <si>
    <t>Medical Fee (Course)</t>
  </si>
  <si>
    <t>Salaries (Course)</t>
  </si>
  <si>
    <t>Salaries (Course) ASN</t>
  </si>
  <si>
    <t>Socso (Course)</t>
  </si>
  <si>
    <t>Stamping Fee</t>
  </si>
  <si>
    <t>Vehicle Expenses</t>
  </si>
  <si>
    <t>Under/(Over)provision for taxation</t>
  </si>
  <si>
    <t>Assessment</t>
  </si>
  <si>
    <t>Bad Debts</t>
  </si>
  <si>
    <t>Bonus</t>
  </si>
  <si>
    <t>Electricity charges</t>
  </si>
  <si>
    <t>Entertainment</t>
  </si>
  <si>
    <t>EPF - Admin</t>
  </si>
  <si>
    <t>Socso - Admin</t>
  </si>
  <si>
    <t>Equipment Maintnance</t>
  </si>
  <si>
    <t>Equipment Rental</t>
  </si>
  <si>
    <t>General Expenses</t>
  </si>
  <si>
    <t>Govt Service Tax</t>
  </si>
  <si>
    <t>Horticulture Expenses</t>
  </si>
  <si>
    <t>Photographic Expenses</t>
  </si>
  <si>
    <t>Janitorial - Club</t>
  </si>
  <si>
    <t>Legal fee</t>
  </si>
  <si>
    <t>Medical Fee - Admin</t>
  </si>
  <si>
    <t>Medical Fee - Course</t>
  </si>
  <si>
    <t>Newspaper &amp; Periodicals</t>
  </si>
  <si>
    <t>Postage</t>
  </si>
  <si>
    <t>Repair &amp; Maintenance</t>
  </si>
  <si>
    <t>Quit Rent</t>
  </si>
  <si>
    <t>Salaries (Admin)</t>
  </si>
  <si>
    <t>Salaries - ASN</t>
  </si>
  <si>
    <t>Secretarial Fee</t>
  </si>
  <si>
    <t>Signages</t>
  </si>
  <si>
    <t>Staff Welfare</t>
  </si>
  <si>
    <t>Telephone</t>
  </si>
  <si>
    <t>Transport Charges</t>
  </si>
  <si>
    <t>Tools &amp; Utensils</t>
  </si>
  <si>
    <t>Upkeep of Vehicles</t>
  </si>
  <si>
    <t>Valuation Fee</t>
  </si>
  <si>
    <t>Bank charges</t>
  </si>
  <si>
    <t>EUPE GOLF RECREATION &amp; TOUR SDN. BHD.</t>
  </si>
  <si>
    <t>TERM LOAN</t>
  </si>
  <si>
    <t>Total Income</t>
  </si>
  <si>
    <t>Less : Expenses (as per schedule)</t>
  </si>
  <si>
    <t>Net Profit/(Loss) Before Tax</t>
  </si>
  <si>
    <t>Less : Taxation</t>
  </si>
  <si>
    <t>Net Profit/(Loss) After Tax</t>
  </si>
  <si>
    <t>Provision For Dividends</t>
  </si>
  <si>
    <t>Distribution Costs</t>
  </si>
  <si>
    <t>Stocks</t>
  </si>
  <si>
    <t>Other Debtors, Deposits &amp; Prepayments</t>
  </si>
  <si>
    <t>Cash and Bank balances</t>
  </si>
  <si>
    <t>Bank Overdraft MBB</t>
  </si>
  <si>
    <t>Deferred Taxation</t>
  </si>
  <si>
    <t>Term Loan (Current portion)</t>
  </si>
  <si>
    <t>Amount owing to holding company</t>
  </si>
  <si>
    <t>Amount owing to related companies</t>
  </si>
  <si>
    <t>Room &amp; chalet rental</t>
  </si>
  <si>
    <t>Profit on sale of refreshment</t>
  </si>
  <si>
    <t>Fixed deposit interest</t>
  </si>
  <si>
    <t>Service Charges - Chalet</t>
  </si>
  <si>
    <t>Laundry Service</t>
  </si>
  <si>
    <t>Hall rental</t>
  </si>
  <si>
    <t>Guest Supplies</t>
  </si>
  <si>
    <t>Miscellaneous Charges</t>
  </si>
  <si>
    <t>Voucher - Cinta Sayang</t>
  </si>
  <si>
    <t>KTV Room Rental</t>
  </si>
  <si>
    <t>Professional GRO Fees</t>
  </si>
  <si>
    <t>Gain on disposal of fixed assets</t>
  </si>
  <si>
    <t>Service Charges-F&amp;B</t>
  </si>
  <si>
    <t>Sundry Income - Saloon</t>
  </si>
  <si>
    <t>Discount Allowed</t>
  </si>
  <si>
    <t>Band Fee</t>
  </si>
  <si>
    <t>Bedding</t>
  </si>
  <si>
    <t>Commission</t>
  </si>
  <si>
    <t>Chalet &amp; lounge maintenance - consumables</t>
  </si>
  <si>
    <t>Chalet &amp; lounge maintenance - flower arrangement</t>
  </si>
  <si>
    <t>Chalet &amp; lounge maintenance-Janitorial</t>
  </si>
  <si>
    <t>Credit card service charge</t>
  </si>
  <si>
    <t>Cutlery, Crockery &amp; Glassware replacement</t>
  </si>
  <si>
    <t>Contract fee</t>
  </si>
  <si>
    <t>Telephone charges</t>
  </si>
  <si>
    <t>EPF</t>
  </si>
  <si>
    <t>Socso</t>
  </si>
  <si>
    <t>Equipment rental</t>
  </si>
  <si>
    <t>Function expenses</t>
  </si>
  <si>
    <t>Laser disc</t>
  </si>
  <si>
    <t>Petrol &amp; diesel</t>
  </si>
  <si>
    <t>Postage charges</t>
  </si>
  <si>
    <t xml:space="preserve">Printing &amp; stationery </t>
  </si>
  <si>
    <t>Repair &amp; Maintenance - contract</t>
  </si>
  <si>
    <t>Salary</t>
  </si>
  <si>
    <t>Staff welfare</t>
  </si>
  <si>
    <t>Sales promotion</t>
  </si>
  <si>
    <t>Transport charges</t>
  </si>
  <si>
    <t>Travelling expenses</t>
  </si>
  <si>
    <t>Current year</t>
  </si>
  <si>
    <t>(Under)/Overprovision for previous year</t>
  </si>
  <si>
    <t>Bad debts</t>
  </si>
  <si>
    <t>Consultant Fee</t>
  </si>
  <si>
    <t>Entertainment - complimentary</t>
  </si>
  <si>
    <t>Gift &amp; condolences</t>
  </si>
  <si>
    <t>Water</t>
  </si>
  <si>
    <t>EPF &amp; Socso</t>
  </si>
  <si>
    <t>Filing fee</t>
  </si>
  <si>
    <t>House rental</t>
  </si>
  <si>
    <t>Road Tax</t>
  </si>
  <si>
    <t>Licence Fee</t>
  </si>
  <si>
    <t>Medical Fee</t>
  </si>
  <si>
    <t>Newspapers &amp; Periodicals</t>
  </si>
  <si>
    <t>Penalty</t>
  </si>
  <si>
    <t>Photographic</t>
  </si>
  <si>
    <t>Printing &amp; stationery</t>
  </si>
  <si>
    <t>Repair &amp; maintenance</t>
  </si>
  <si>
    <t>Quit rent</t>
  </si>
  <si>
    <t>Rental ( Hall &amp; restaurant )</t>
  </si>
  <si>
    <t>Salary &amp; Allowance</t>
  </si>
  <si>
    <t>Allowance</t>
  </si>
  <si>
    <t>Security Expenses</t>
  </si>
  <si>
    <t>Staff Uniform</t>
  </si>
  <si>
    <t>Sundry expenses</t>
  </si>
  <si>
    <t>Sundry expenses - inspection fee</t>
  </si>
  <si>
    <t>Training fees</t>
  </si>
  <si>
    <t>Bank Commitment Fee</t>
  </si>
  <si>
    <t>Bank interest</t>
  </si>
  <si>
    <t>Loan Interest - HBMB</t>
  </si>
  <si>
    <t>--&gt;</t>
  </si>
  <si>
    <t>DESANI ENTERPRISE SDN. BHD.</t>
  </si>
  <si>
    <t>REVENUE</t>
  </si>
  <si>
    <t>SALE OF STOCK</t>
  </si>
  <si>
    <t>ACCRUED PROFIT</t>
  </si>
  <si>
    <t>GROSS PROFIT/(LOSS)</t>
  </si>
  <si>
    <t>OTHER INCOME</t>
  </si>
  <si>
    <t>NET PROFIT/(LOSS) AFTER TAXATION</t>
  </si>
  <si>
    <t>Marketing/Distribution Costs</t>
  </si>
  <si>
    <t>Development Properties</t>
  </si>
  <si>
    <t>Amount due from related company</t>
  </si>
  <si>
    <t>Cash At Bank</t>
  </si>
  <si>
    <t>Cash In Hand</t>
  </si>
  <si>
    <t>Stock</t>
  </si>
  <si>
    <t>Sundry Deposit</t>
  </si>
  <si>
    <t>Fixed Deposit</t>
  </si>
  <si>
    <t>Cash Deposit</t>
  </si>
  <si>
    <t>Amount due to Related Company</t>
  </si>
  <si>
    <t>Sales - completed project (SP2)</t>
  </si>
  <si>
    <t>Cost of development (SP2)</t>
  </si>
  <si>
    <t>Gross profit from SP2</t>
  </si>
  <si>
    <t>Less : profits previously recognised</t>
  </si>
  <si>
    <t>Sale of stock</t>
  </si>
  <si>
    <t>Cost of sales</t>
  </si>
  <si>
    <t>Accrued Profit</t>
  </si>
  <si>
    <t>Previous Accrued Profit (SP2)</t>
  </si>
  <si>
    <t>Interest Received (HDA)</t>
  </si>
  <si>
    <t>Interest Received (FD)</t>
  </si>
  <si>
    <t>Interest Received (Purchasers)</t>
  </si>
  <si>
    <t>Current year provision</t>
  </si>
  <si>
    <t>(Under)/Over Provision in prior year</t>
  </si>
  <si>
    <t>Books &amp; Periodicals</t>
  </si>
  <si>
    <t>Director Remuneration</t>
  </si>
  <si>
    <t>Depreciation on Fixed Assets</t>
  </si>
  <si>
    <t>EPF Contribution</t>
  </si>
  <si>
    <t>Gift/condolence</t>
  </si>
  <si>
    <t>Installation Fee</t>
  </si>
  <si>
    <t>Inspection &amp; Handling Fee</t>
  </si>
  <si>
    <t>Motor Vehicle Upkeep</t>
  </si>
  <si>
    <t>Office Upkeep</t>
  </si>
  <si>
    <t>P. Construction costs under-provided</t>
  </si>
  <si>
    <t>Pest Control Fees</t>
  </si>
  <si>
    <t>Road tax</t>
  </si>
  <si>
    <t>Refreshment</t>
  </si>
  <si>
    <t>Rental Payable</t>
  </si>
  <si>
    <t>Secretarial Fees &amp; Disbursement</t>
  </si>
  <si>
    <t>Stamp &amp; Postage</t>
  </si>
  <si>
    <t>Salary, Wages &amp; Allowances</t>
  </si>
  <si>
    <t>Sundry Repair</t>
  </si>
  <si>
    <t>SOCSO</t>
  </si>
  <si>
    <t>Training Fees</t>
  </si>
  <si>
    <t xml:space="preserve">EPF </t>
  </si>
  <si>
    <t>Salary, allowance &amp; wages</t>
  </si>
  <si>
    <t>Devp. Exp.</t>
  </si>
  <si>
    <t>Accrued Inc.</t>
  </si>
  <si>
    <t>PPR</t>
  </si>
  <si>
    <t>EUPE REALTY SDN. BHD.</t>
  </si>
  <si>
    <t>PRELIMINARY EXPENSES</t>
  </si>
  <si>
    <t>INVESTMENT PROPERTY (WISMA RIA)</t>
  </si>
  <si>
    <t>LAND HELD FOR DEVELOPMENT (WISMA JAYA)</t>
  </si>
  <si>
    <t>TOTAL PROFITS</t>
  </si>
  <si>
    <t>LESS : EXPENSES (as per schedule)</t>
  </si>
  <si>
    <t>RETAINED EARNINGS B/FORWARD</t>
  </si>
  <si>
    <t>RETAINED EARNINGS C/FORWARD</t>
  </si>
  <si>
    <t xml:space="preserve">ADMINISTRATION EXPENSES </t>
  </si>
  <si>
    <t>Fixed Deposit with Licensed Bank</t>
  </si>
  <si>
    <t>Cash &amp; Bank balances</t>
  </si>
  <si>
    <t>Amount due to related companies</t>
  </si>
  <si>
    <t>Term Loan ( Current Portion )</t>
  </si>
  <si>
    <t>Bank of Commerce</t>
  </si>
  <si>
    <t>Rental Receivable</t>
  </si>
  <si>
    <t>Staff salaries &amp; allowances</t>
  </si>
  <si>
    <t>Cleaning service</t>
  </si>
  <si>
    <t>Maintenance allowance</t>
  </si>
  <si>
    <t>Repairs &amp; maintenance</t>
  </si>
  <si>
    <t>Pest controls</t>
  </si>
  <si>
    <t>Building materials</t>
  </si>
  <si>
    <t>Electrical wiring</t>
  </si>
  <si>
    <t>F.D. Interest Received</t>
  </si>
  <si>
    <t>Insurance claims</t>
  </si>
  <si>
    <t>Current provision</t>
  </si>
  <si>
    <t>Under/(Over) provision in prior years</t>
  </si>
  <si>
    <t>Brokerage commission</t>
  </si>
  <si>
    <t>Legal Fee</t>
  </si>
  <si>
    <t>Petrol &amp; Diesel</t>
  </si>
  <si>
    <t>Stamp Duty &amp; postage</t>
  </si>
  <si>
    <t>Uniform</t>
  </si>
  <si>
    <t>Signboard</t>
  </si>
  <si>
    <t>Sundry Repairs</t>
  </si>
  <si>
    <t>Term Loan Interest</t>
  </si>
  <si>
    <t>Regrouping of term loan.</t>
  </si>
  <si>
    <t>BUKIT MAKMUR SDN. BHD.</t>
  </si>
  <si>
    <t>INVESTMENT IN SUBSIDIARY COMPANY</t>
  </si>
  <si>
    <t>INVESTMENT IN ASSOCIATED COMPANY</t>
  </si>
  <si>
    <t>SALE</t>
  </si>
  <si>
    <t>LESS : TAX OVER/(UNDER) PROVIDED</t>
  </si>
  <si>
    <t>Amount due by Subsidiary Company</t>
  </si>
  <si>
    <t>Sundry Deposit, Debtors &amp; Prepayments</t>
  </si>
  <si>
    <t>Cash in Hand &amp; At Bank</t>
  </si>
  <si>
    <t>Amount due to related company</t>
  </si>
  <si>
    <t>Term Loan - Current Portion</t>
  </si>
  <si>
    <t>Deposit Received</t>
  </si>
  <si>
    <t>Rental Deposit</t>
  </si>
  <si>
    <t>Sale of industry</t>
  </si>
  <si>
    <t>Cost of industry</t>
  </si>
  <si>
    <t>Sale of land Lot 17</t>
  </si>
  <si>
    <t>Cost of land Lot 17</t>
  </si>
  <si>
    <t>Interest Received - F.D.</t>
  </si>
  <si>
    <t>Interest Received - Late payment</t>
  </si>
  <si>
    <t>Interest received -TNB</t>
  </si>
  <si>
    <t>Sale of option</t>
  </si>
  <si>
    <t>Book Keeping Allowance</t>
  </si>
  <si>
    <t>Public Utilities</t>
  </si>
  <si>
    <t>Petrol &amp; Fuel</t>
  </si>
  <si>
    <t>Audit fee</t>
  </si>
  <si>
    <t>General Labour</t>
  </si>
  <si>
    <t>Installation Fees</t>
  </si>
  <si>
    <t>Legal Fee &amp; Disbursement</t>
  </si>
  <si>
    <t>Interest on loan</t>
  </si>
  <si>
    <t xml:space="preserve">        |</t>
  </si>
  <si>
    <t>integrated manf centre mgmt s/b</t>
  </si>
  <si>
    <t>MOF</t>
  </si>
  <si>
    <t>INVESTMENT</t>
  </si>
  <si>
    <t>LESS : ADMIN. EXPENSES</t>
  </si>
  <si>
    <t>Legal Fee Recovered</t>
  </si>
  <si>
    <t>Sales Promotion</t>
  </si>
  <si>
    <t>OK</t>
  </si>
  <si>
    <t>ORGANIC MAKMUR FARMING SDN. BHD.</t>
  </si>
  <si>
    <t>Sale of vegetables</t>
  </si>
  <si>
    <t>Pest Control</t>
  </si>
  <si>
    <t>MAKMUR ORGANIC FARMING SDN. BHD.</t>
  </si>
  <si>
    <t>Less : Direct costs</t>
  </si>
  <si>
    <t>Gross Profit/Loss) on sale of vegetables</t>
  </si>
  <si>
    <t>Other Operating Costs</t>
  </si>
  <si>
    <t>Stamps &amp; postage</t>
  </si>
  <si>
    <t>Depreciation of fixed assets</t>
  </si>
  <si>
    <t>MERA-LAND (MALAYSIA) SDN. BHD.</t>
  </si>
  <si>
    <t>DEVELOPMENT PROPERTIES</t>
  </si>
  <si>
    <t>LESS : EXPENSES ( as per schedule)</t>
  </si>
  <si>
    <t>ACCUMULATED PROFIT/(LOSS) B/F</t>
  </si>
  <si>
    <t>ACCUMULATED PROFIT/(LOSS) C/F</t>
  </si>
  <si>
    <t>Selling/Distribution Costs</t>
  </si>
  <si>
    <t>CASHFLOW WORKPAPER</t>
  </si>
  <si>
    <t>Amount due to Holding Company</t>
  </si>
  <si>
    <t>Amount due to Related Companies</t>
  </si>
  <si>
    <t>Less : previously accrued</t>
  </si>
  <si>
    <t>Deposit received</t>
  </si>
  <si>
    <t>(Under)/Over-provision for prior years</t>
  </si>
  <si>
    <t>Salary &amp; allowances (marketing &amp; sales)</t>
  </si>
  <si>
    <t>Travelling</t>
  </si>
  <si>
    <t>Directors remunration</t>
  </si>
  <si>
    <t>Donation/Sponsorship</t>
  </si>
  <si>
    <t>Delivery charges</t>
  </si>
  <si>
    <t>Gifts &amp; Souvenirs</t>
  </si>
  <si>
    <t>Installation</t>
  </si>
  <si>
    <t>Penalty Charges</t>
  </si>
  <si>
    <t>Registration &amp; Stamping fee</t>
  </si>
  <si>
    <t>Rental</t>
  </si>
  <si>
    <t>Survey Fee</t>
  </si>
  <si>
    <t>Development Expenditure</t>
  </si>
  <si>
    <t>Cash in Hand and at Bank</t>
  </si>
  <si>
    <t>Term Loan -current portion</t>
  </si>
  <si>
    <t>Retained Earnings / (Losses)</t>
  </si>
  <si>
    <t>Term Loan</t>
  </si>
  <si>
    <t>Proceeds from sale of land</t>
  </si>
  <si>
    <t>Cost of land</t>
  </si>
  <si>
    <t>Admin. Expenses</t>
  </si>
  <si>
    <t>b</t>
  </si>
  <si>
    <t>B</t>
  </si>
  <si>
    <t>ESTEEM GLORY SDN. BHD.</t>
  </si>
  <si>
    <t>LONG TERM LIABILITIES</t>
  </si>
  <si>
    <t>Add : Other Income</t>
  </si>
  <si>
    <t>Cash at bank</t>
  </si>
  <si>
    <t>Cash in hand</t>
  </si>
  <si>
    <t>Previous accrued profit</t>
  </si>
  <si>
    <t>Interest Received - HDA</t>
  </si>
  <si>
    <t>Interest Received - House  purchasers</t>
  </si>
  <si>
    <t>Interest Received - FD</t>
  </si>
  <si>
    <t>Current Year Taxation</t>
  </si>
  <si>
    <t>Over/(Under) Provision in prior years</t>
  </si>
  <si>
    <t>Brokerage &amp; Commission</t>
  </si>
  <si>
    <t xml:space="preserve">Auditors' Remuneration </t>
  </si>
  <si>
    <t>Bonus (service)</t>
  </si>
  <si>
    <t>Directors Remuneration</t>
  </si>
  <si>
    <t>EPF Contribution (service)</t>
  </si>
  <si>
    <t>Salary, Allowance  &amp; Wages</t>
  </si>
  <si>
    <t>Socso Contribution</t>
  </si>
  <si>
    <t>Office Equipment written off</t>
  </si>
  <si>
    <t>Machinery Maintenance</t>
  </si>
  <si>
    <t>RIACON SDN. BHD.</t>
  </si>
  <si>
    <t>RETAINED EARNINGS</t>
  </si>
  <si>
    <t>Value of completed contract</t>
  </si>
  <si>
    <t>Less : Cost of completed contract</t>
  </si>
  <si>
    <t>Profit on completed contract</t>
  </si>
  <si>
    <t>Less : Profit previously accrued</t>
  </si>
  <si>
    <t>Sale of Building Materials</t>
  </si>
  <si>
    <t>Less : Cost of Sales</t>
  </si>
  <si>
    <t>Accrued Income from contract in progress</t>
  </si>
  <si>
    <t>Less : Direct expenses (site)</t>
  </si>
  <si>
    <t>Gross Profit</t>
  </si>
  <si>
    <t>Other Income - Interest on late payment</t>
  </si>
  <si>
    <t>Net Profit</t>
  </si>
  <si>
    <t>ACCUM. PROFITS B/F</t>
  </si>
  <si>
    <t>Amount due from customers for contract work</t>
  </si>
  <si>
    <t>Amount due from related companies</t>
  </si>
  <si>
    <t>Amount due to customers for contract work</t>
  </si>
  <si>
    <t>Machinery repair</t>
  </si>
  <si>
    <t>Directors' Remuneration</t>
  </si>
  <si>
    <t>EPF &amp; Socso Contribution</t>
  </si>
  <si>
    <t>Salaries &amp; Allowance</t>
  </si>
  <si>
    <t>Auditors' remuneration</t>
  </si>
  <si>
    <t>Consultant fee</t>
  </si>
  <si>
    <t>Inspection &amp; Licence Fee</t>
  </si>
  <si>
    <t>Office Rental</t>
  </si>
  <si>
    <t>Petrol Allowance</t>
  </si>
  <si>
    <t>Project Under/(Over) provided</t>
  </si>
  <si>
    <t>Registration Fee</t>
  </si>
  <si>
    <t>(TRJ3, Desani, Pdg Serai)</t>
  </si>
  <si>
    <t xml:space="preserve"> ------</t>
  </si>
  <si>
    <t>|</t>
  </si>
  <si>
    <t xml:space="preserve">            ---&gt;</t>
  </si>
  <si>
    <t>MOFSB</t>
  </si>
  <si>
    <t>Plant &amp; Mach</t>
  </si>
  <si>
    <t>Off Equip</t>
  </si>
  <si>
    <t>Contract Exp.</t>
  </si>
  <si>
    <t>Cost</t>
  </si>
  <si>
    <t>Depn</t>
  </si>
  <si>
    <t>To bank</t>
  </si>
  <si>
    <t>Other Deposit, Debtors &amp; Prepayments</t>
  </si>
  <si>
    <t>Sales of stock</t>
  </si>
  <si>
    <t>Cost of stock</t>
  </si>
  <si>
    <t>EUPE GROUP ACCOUNTS</t>
  </si>
  <si>
    <t>Sinking &amp; Redemption Fund</t>
  </si>
  <si>
    <t>Term loan</t>
  </si>
  <si>
    <t>Term loan (current portion)</t>
  </si>
  <si>
    <t>Current assets</t>
  </si>
  <si>
    <t>1.</t>
  </si>
  <si>
    <t>2.</t>
  </si>
  <si>
    <t>3.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</si>
  <si>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</si>
  <si>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</si>
  <si>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</si>
  <si>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</si>
  <si>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</si>
  <si>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</si>
  <si>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</si>
  <si>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</si>
  <si>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</si>
  <si>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(ii)</t>
  </si>
  <si>
    <t>(j)</t>
  </si>
  <si>
    <t>(k)</t>
  </si>
  <si>
    <t>(iii)</t>
  </si>
  <si>
    <t>(l)</t>
  </si>
  <si>
    <t>Investment income</t>
  </si>
  <si>
    <t>Other income including</t>
  </si>
  <si>
    <t>interest income</t>
  </si>
  <si>
    <t>depreciation and</t>
  </si>
  <si>
    <t xml:space="preserve">amortization, exceptional </t>
  </si>
  <si>
    <t>items, income tax, minority</t>
  </si>
  <si>
    <t>items</t>
  </si>
  <si>
    <t>amortisation</t>
  </si>
  <si>
    <t>Exceptional items</t>
  </si>
  <si>
    <t>minority interest and</t>
  </si>
  <si>
    <t>extraordinary items</t>
  </si>
  <si>
    <t>associated companies</t>
  </si>
  <si>
    <t>minority interests and</t>
  </si>
  <si>
    <t>before deducting minority</t>
  </si>
  <si>
    <t>interest</t>
  </si>
  <si>
    <t>Less minority interest</t>
  </si>
  <si>
    <t>attributable to members of</t>
  </si>
  <si>
    <t>the company</t>
  </si>
  <si>
    <t>Extraordinary items</t>
  </si>
  <si>
    <t>Earnings per share based</t>
  </si>
  <si>
    <t>any provision for preference</t>
  </si>
  <si>
    <t>dividends, if any</t>
  </si>
  <si>
    <t>Basic (based on ordinary</t>
  </si>
  <si>
    <t>shares - sen)</t>
  </si>
  <si>
    <t>Fully diluted (based on ordinary</t>
  </si>
  <si>
    <t>Net tangible assets per</t>
  </si>
  <si>
    <t>share (RM)</t>
  </si>
  <si>
    <t>CONSOLIDATED BALANCE SHEET</t>
  </si>
  <si>
    <t>EUPE CORPORATION BHD</t>
  </si>
  <si>
    <t>FINANCIAL RESULT ANNOUNCEMENT</t>
  </si>
  <si>
    <t>Bank Borrowings</t>
  </si>
  <si>
    <t>Provision for taxation</t>
  </si>
  <si>
    <t>Share capital</t>
  </si>
  <si>
    <t>Current yr.</t>
  </si>
  <si>
    <t>RM '000</t>
  </si>
  <si>
    <t>current</t>
  </si>
  <si>
    <t>quarter</t>
  </si>
  <si>
    <t>to date</t>
  </si>
  <si>
    <t>Preceeding</t>
  </si>
  <si>
    <t>financial</t>
  </si>
  <si>
    <t>year end</t>
  </si>
  <si>
    <t>28 Feb 01</t>
  </si>
  <si>
    <t>Amount due to director</t>
  </si>
  <si>
    <t>Revenue</t>
  </si>
  <si>
    <t>Profit/(loss) before</t>
  </si>
  <si>
    <t>finance cost</t>
  </si>
  <si>
    <t>Finance cost</t>
  </si>
  <si>
    <t>Depreciation and</t>
  </si>
  <si>
    <t>income tax,</t>
  </si>
  <si>
    <t xml:space="preserve">Share of profits and losses of </t>
  </si>
  <si>
    <t>Profit/(Loss) before income tax,</t>
  </si>
  <si>
    <t>Income tax</t>
  </si>
  <si>
    <t>Profit/(loss) after income tax,</t>
  </si>
  <si>
    <t>Pre-acquisition profit/(loss), if app.</t>
  </si>
  <si>
    <t>Net profit/(loss) from ordinary</t>
  </si>
  <si>
    <t>members of the company</t>
  </si>
  <si>
    <t>activities attributable to</t>
  </si>
  <si>
    <t>(m)</t>
  </si>
  <si>
    <t xml:space="preserve">Net profit/(loss) </t>
  </si>
  <si>
    <t>on 2(m) above after deducting</t>
  </si>
  <si>
    <t>RM'000</t>
  </si>
  <si>
    <t>CONSOLIDATED INCOME STATEMENT</t>
  </si>
  <si>
    <t>Quarter</t>
  </si>
  <si>
    <t>Corresponding</t>
  </si>
  <si>
    <t>Preceding yr.</t>
  </si>
  <si>
    <t xml:space="preserve">Individual Quarter </t>
  </si>
  <si>
    <t>Cumulative Quarter</t>
  </si>
  <si>
    <t>interest and extraordinary</t>
  </si>
  <si>
    <t>Less minority interests</t>
  </si>
  <si>
    <t>As at end of</t>
  </si>
  <si>
    <t>As at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</si>
  <si>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</si>
  <si>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</si>
  <si>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</si>
  <si>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</si>
  <si>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</si>
  <si>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</si>
  <si>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 :</t>
  </si>
  <si>
    <t>Development properties</t>
  </si>
  <si>
    <t>Land held for future development</t>
  </si>
  <si>
    <t>Inventories</t>
  </si>
  <si>
    <t>Trade Receivables</t>
  </si>
  <si>
    <t>Short term investments :</t>
  </si>
  <si>
    <t>Others :</t>
  </si>
  <si>
    <t>Current Liabilities</t>
  </si>
  <si>
    <t>Trade Payables</t>
  </si>
  <si>
    <t>Other Payables &amp; Accruals</t>
  </si>
  <si>
    <t>Short term borrowings :</t>
  </si>
  <si>
    <t>Proposed dividend</t>
  </si>
  <si>
    <t>Net current assets or current liabilities</t>
  </si>
  <si>
    <t>Sharebolders' funds</t>
  </si>
  <si>
    <t>Reserves :</t>
  </si>
  <si>
    <t xml:space="preserve">Share premium </t>
  </si>
  <si>
    <t>Revaluation reserve</t>
  </si>
  <si>
    <t>Capital reserve</t>
  </si>
  <si>
    <t>Statutory reserve</t>
  </si>
  <si>
    <t>Retained profit</t>
  </si>
  <si>
    <t>Minority interests</t>
  </si>
  <si>
    <t>Long term borrowings :</t>
  </si>
  <si>
    <t>Other long term liabilities</t>
  </si>
  <si>
    <t>31 Aug 01</t>
  </si>
  <si>
    <t>Legal fees &amp; Disbursement</t>
  </si>
  <si>
    <t>Amount due by holdings company</t>
  </si>
  <si>
    <t>Valuation Fees</t>
  </si>
  <si>
    <t>Amount due by Related Company</t>
  </si>
  <si>
    <t>Stamp Duty - Increase shares capital</t>
  </si>
  <si>
    <t>Levi Fee</t>
  </si>
  <si>
    <t>Amount Due to Related Company</t>
  </si>
  <si>
    <t>Staff uniform</t>
  </si>
  <si>
    <t>Members Deposit  (Pending approval)</t>
  </si>
  <si>
    <t>Provision for Taxation -2002</t>
  </si>
  <si>
    <t>Loss on Fixed assets written off</t>
  </si>
  <si>
    <t>Inspection fee</t>
  </si>
  <si>
    <t>Medical fee</t>
  </si>
  <si>
    <t>Newspaper &amp; Periodical</t>
  </si>
  <si>
    <t>Government service tax</t>
  </si>
  <si>
    <t>Insurance claimed</t>
  </si>
  <si>
    <t>Inspection fees</t>
  </si>
  <si>
    <t>Travelling allowance</t>
  </si>
  <si>
    <t>FOR THE 2ND QUARTER ENDED 31ST AUGUST 2001</t>
  </si>
  <si>
    <t>31 Aug 00</t>
  </si>
  <si>
    <t>4.</t>
  </si>
  <si>
    <t>Dividend per share (sen)</t>
  </si>
  <si>
    <t>Dividend description</t>
  </si>
  <si>
    <t>5.</t>
  </si>
  <si>
    <t xml:space="preserve">   AS AT END OF CURRENT QUARTER</t>
  </si>
  <si>
    <t xml:space="preserve">                          YEAR END</t>
  </si>
  <si>
    <t>Net tangible assets per share (RM)</t>
  </si>
  <si>
    <t xml:space="preserve">            Reserve on consolidation</t>
  </si>
  <si>
    <t xml:space="preserve">   AS AT PRECEDING FINANCIAL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</si>
</sst>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;[Red]#,##0.00"/>
    <numFmt numFmtId="173" formatCode="#,##0.00_ ;\-#,##0.00\ "/>
    <numFmt numFmtId="174" formatCode="#,##0_ ;[Red]\-#,##0\ "/>
    <numFmt numFmtId="175" formatCode="00000"/>
    <numFmt numFmtId="176" formatCode="#,##0.0"/>
    <numFmt numFmtId="177" formatCode="0.000000"/>
    <numFmt numFmtId="178" formatCode="0.0000000"/>
    <numFmt numFmtId="179" formatCode="0.00000"/>
    <numFmt numFmtId="180" formatCode="0.0000"/>
    <numFmt numFmtId="181" formatCode="0.000"/>
    <numFmt numFmtId="182" formatCode="\-#,##0.00;[Red]#,##0.00"/>
    <numFmt numFmtId="183" formatCode="\-#,##\(0.00\);[Red]#,##0.00"/>
    <numFmt numFmtId="184" formatCode="\-\(#,##0.00\);[Red]\(#,##0.00\)"/>
    <numFmt numFmtId="185" formatCode="\-\(#,##0.0\);[Red]\(#,##0.0\)"/>
    <numFmt numFmtId="186" formatCode="\-\(#,##0\);[Red]\(#,##0\)"/>
    <numFmt numFmtId="187" formatCode="#,##0.0;\-#,##0.0"/>
  </numFmts>
  <fonts count="1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i/>
      <sz val="8"/>
      <name val="Arial"/>
      <family val="0"/>
    </font>
    <font>
      <u val="single"/>
      <sz val="10"/>
      <name val="Arial"/>
      <family val="0"/>
    </font>
    <font>
      <b/>
      <u val="single"/>
      <sz val="10"/>
      <name val="Arial"/>
      <family val="0"/>
    </font>
    <font>
      <i/>
      <sz val="8"/>
      <name val="Arial"/>
      <family val="0"/>
    </font>
    <font>
      <b/>
      <i/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4"/>
      <name val="Bazooka"/>
      <family val="0"/>
    </font>
    <font>
      <b/>
      <u val="single"/>
      <sz val="14"/>
      <name val="Arial Condensed Bold"/>
      <family val="0"/>
    </font>
    <font>
      <b/>
      <u val="single"/>
      <sz val="12"/>
      <name val="Arial"/>
      <family val="0"/>
    </font>
    <font>
      <sz val="10"/>
      <color indexed="12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gray125">
        <bgColor indexed="9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5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1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2" xfId="0" applyNumberFormat="1" applyFont="1" applyAlignment="1">
      <alignment/>
    </xf>
    <xf numFmtId="3" fontId="4" fillId="0" borderId="3" xfId="0" applyNumberFormat="1" applyFont="1" applyAlignment="1">
      <alignment/>
    </xf>
    <xf numFmtId="3" fontId="4" fillId="0" borderId="2" xfId="0" applyNumberFormat="1" applyFont="1" applyAlignment="1">
      <alignment/>
    </xf>
    <xf numFmtId="4" fontId="4" fillId="0" borderId="3" xfId="0" applyNumberFormat="1" applyFont="1" applyAlignment="1">
      <alignment/>
    </xf>
    <xf numFmtId="0" fontId="0" fillId="0" borderId="3" xfId="0" applyNumberFormat="1" applyFont="1" applyAlignment="1">
      <alignment/>
    </xf>
    <xf numFmtId="3" fontId="0" fillId="0" borderId="3" xfId="0" applyNumberFormat="1" applyFont="1" applyAlignment="1">
      <alignment/>
    </xf>
    <xf numFmtId="4" fontId="4" fillId="1" borderId="2" xfId="0" applyNumberFormat="1" applyFont="1" applyFill="1" applyAlignment="1">
      <alignment/>
    </xf>
    <xf numFmtId="0" fontId="0" fillId="0" borderId="4" xfId="0" applyNumberFormat="1" applyFont="1" applyAlignment="1">
      <alignment/>
    </xf>
    <xf numFmtId="3" fontId="0" fillId="0" borderId="4" xfId="0" applyNumberFormat="1" applyFont="1" applyAlignment="1">
      <alignment/>
    </xf>
    <xf numFmtId="4" fontId="4" fillId="0" borderId="4" xfId="0" applyNumberFormat="1" applyFont="1" applyAlignment="1">
      <alignment/>
    </xf>
    <xf numFmtId="3" fontId="4" fillId="0" borderId="4" xfId="0" applyNumberFormat="1" applyFont="1" applyAlignment="1">
      <alignment/>
    </xf>
    <xf numFmtId="4" fontId="4" fillId="0" borderId="1" xfId="0" applyNumberFormat="1" applyFont="1" applyAlignment="1">
      <alignment/>
    </xf>
    <xf numFmtId="3" fontId="4" fillId="0" borderId="1" xfId="0" applyNumberFormat="1" applyFont="1" applyAlignment="1">
      <alignment/>
    </xf>
    <xf numFmtId="4" fontId="4" fillId="0" borderId="5" xfId="0" applyNumberFormat="1" applyFont="1" applyAlignment="1">
      <alignment/>
    </xf>
    <xf numFmtId="3" fontId="4" fillId="0" borderId="5" xfId="0" applyNumberFormat="1" applyFont="1" applyAlignment="1">
      <alignment/>
    </xf>
    <xf numFmtId="15" fontId="2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0" fontId="0" fillId="0" borderId="4" xfId="0" applyNumberFormat="1" applyAlignment="1">
      <alignment/>
    </xf>
    <xf numFmtId="0" fontId="0" fillId="0" borderId="3" xfId="0" applyNumberFormat="1" applyAlignment="1">
      <alignment/>
    </xf>
    <xf numFmtId="4" fontId="0" fillId="0" borderId="5" xfId="0" applyNumberFormat="1" applyFont="1" applyAlignment="1">
      <alignment/>
    </xf>
    <xf numFmtId="0" fontId="1" fillId="0" borderId="1" xfId="0" applyNumberFormat="1" applyFont="1" applyAlignment="1">
      <alignment/>
    </xf>
    <xf numFmtId="4" fontId="1" fillId="0" borderId="1" xfId="0" applyNumberFormat="1" applyFont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3" fontId="0" fillId="0" borderId="5" xfId="0" applyNumberFormat="1" applyFont="1" applyAlignment="1">
      <alignment/>
    </xf>
    <xf numFmtId="0" fontId="0" fillId="0" borderId="1" xfId="0" applyNumberFormat="1" applyFont="1" applyAlignment="1">
      <alignment/>
    </xf>
    <xf numFmtId="3" fontId="0" fillId="0" borderId="1" xfId="0" applyNumberFormat="1" applyFont="1" applyAlignment="1">
      <alignment/>
    </xf>
    <xf numFmtId="4" fontId="4" fillId="0" borderId="2" xfId="0" applyNumberFormat="1" applyFont="1" applyAlignment="1">
      <alignment/>
    </xf>
    <xf numFmtId="0" fontId="4" fillId="0" borderId="4" xfId="0" applyNumberFormat="1" applyFont="1" applyAlignment="1">
      <alignment/>
    </xf>
    <xf numFmtId="0" fontId="4" fillId="0" borderId="3" xfId="0" applyNumberFormat="1" applyFont="1" applyAlignment="1">
      <alignment/>
    </xf>
    <xf numFmtId="4" fontId="1" fillId="0" borderId="4" xfId="0" applyNumberFormat="1" applyFont="1" applyAlignment="1">
      <alignment/>
    </xf>
    <xf numFmtId="3" fontId="1" fillId="0" borderId="4" xfId="0" applyNumberFormat="1" applyFont="1" applyAlignment="1">
      <alignment/>
    </xf>
    <xf numFmtId="4" fontId="0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3" fontId="7" fillId="0" borderId="3" xfId="0" applyNumberFormat="1" applyFont="1" applyAlignment="1">
      <alignment horizontal="center"/>
    </xf>
    <xf numFmtId="3" fontId="7" fillId="0" borderId="3" xfId="0" applyNumberFormat="1" applyFont="1" applyAlignment="1">
      <alignment/>
    </xf>
    <xf numFmtId="3" fontId="4" fillId="0" borderId="3" xfId="0" applyNumberFormat="1" applyFont="1" applyAlignment="1">
      <alignment horizontal="center"/>
    </xf>
    <xf numFmtId="0" fontId="0" fillId="0" borderId="1" xfId="0" applyNumberFormat="1" applyAlignment="1">
      <alignment/>
    </xf>
    <xf numFmtId="0" fontId="4" fillId="0" borderId="1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4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5" xfId="0" applyNumberFormat="1" applyFont="1" applyAlignment="1">
      <alignment/>
    </xf>
    <xf numFmtId="4" fontId="0" fillId="0" borderId="3" xfId="0" applyNumberFormat="1" applyFont="1" applyAlignment="1">
      <alignment/>
    </xf>
    <xf numFmtId="4" fontId="0" fillId="0" borderId="4" xfId="0" applyNumberFormat="1" applyAlignment="1">
      <alignment/>
    </xf>
    <xf numFmtId="4" fontId="4" fillId="0" borderId="1" xfId="0" applyNumberFormat="1" applyFont="1" applyAlignment="1">
      <alignment/>
    </xf>
    <xf numFmtId="3" fontId="4" fillId="0" borderId="1" xfId="0" applyNumberFormat="1" applyFont="1" applyAlignment="1">
      <alignment/>
    </xf>
    <xf numFmtId="4" fontId="4" fillId="0" borderId="3" xfId="0" applyNumberFormat="1" applyFont="1" applyAlignment="1">
      <alignment/>
    </xf>
    <xf numFmtId="0" fontId="4" fillId="0" borderId="4" xfId="0" applyNumberFormat="1" applyFont="1" applyAlignment="1">
      <alignment/>
    </xf>
    <xf numFmtId="0" fontId="4" fillId="0" borderId="3" xfId="0" applyNumberFormat="1" applyFont="1" applyAlignment="1">
      <alignment/>
    </xf>
    <xf numFmtId="0" fontId="0" fillId="0" borderId="0" xfId="0" applyNumberFormat="1" applyFont="1" applyAlignment="1">
      <alignment/>
    </xf>
    <xf numFmtId="4" fontId="0" fillId="0" borderId="4" xfId="0" applyNumberFormat="1" applyFont="1" applyAlignment="1">
      <alignment/>
    </xf>
    <xf numFmtId="0" fontId="10" fillId="0" borderId="0" xfId="0" applyNumberFormat="1" applyFont="1" applyAlignment="1">
      <alignment/>
    </xf>
    <xf numFmtId="0" fontId="0" fillId="0" borderId="5" xfId="0" applyNumberFormat="1" applyAlignment="1">
      <alignment/>
    </xf>
    <xf numFmtId="3" fontId="11" fillId="0" borderId="0" xfId="0" applyNumberFormat="1" applyFont="1" applyAlignment="1">
      <alignment/>
    </xf>
    <xf numFmtId="3" fontId="1" fillId="0" borderId="1" xfId="0" applyNumberFormat="1" applyFont="1" applyAlignment="1">
      <alignment/>
    </xf>
    <xf numFmtId="3" fontId="4" fillId="0" borderId="4" xfId="0" applyNumberFormat="1" applyFont="1" applyAlignment="1">
      <alignment/>
    </xf>
    <xf numFmtId="0" fontId="6" fillId="0" borderId="1" xfId="0" applyNumberFormat="1" applyFont="1" applyAlignment="1">
      <alignment/>
    </xf>
    <xf numFmtId="0" fontId="3" fillId="0" borderId="0" xfId="0" applyNumberFormat="1" applyFont="1" applyAlignment="1">
      <alignment/>
    </xf>
    <xf numFmtId="0" fontId="1" fillId="2" borderId="0" xfId="0" applyNumberFormat="1" applyFont="1" applyFill="1" applyAlignment="1">
      <alignment/>
    </xf>
    <xf numFmtId="0" fontId="4" fillId="2" borderId="0" xfId="0" applyNumberFormat="1" applyFont="1" applyFill="1" applyAlignment="1">
      <alignment/>
    </xf>
    <xf numFmtId="0" fontId="4" fillId="3" borderId="0" xfId="0" applyNumberFormat="1" applyFont="1" applyFill="1" applyAlignment="1">
      <alignment/>
    </xf>
    <xf numFmtId="0" fontId="1" fillId="4" borderId="0" xfId="0" applyNumberFormat="1" applyFont="1" applyFill="1" applyAlignment="1">
      <alignment/>
    </xf>
    <xf numFmtId="0" fontId="4" fillId="4" borderId="0" xfId="0" applyNumberFormat="1" applyFont="1" applyFill="1" applyAlignment="1">
      <alignment/>
    </xf>
    <xf numFmtId="0" fontId="0" fillId="3" borderId="0" xfId="0" applyNumberFormat="1" applyFont="1" applyFill="1" applyAlignment="1">
      <alignment/>
    </xf>
    <xf numFmtId="0" fontId="4" fillId="3" borderId="1" xfId="0" applyNumberFormat="1" applyFont="1" applyFill="1" applyAlignment="1">
      <alignment/>
    </xf>
    <xf numFmtId="0" fontId="7" fillId="3" borderId="0" xfId="0" applyNumberFormat="1" applyFont="1" applyFill="1" applyAlignment="1">
      <alignment horizontal="center"/>
    </xf>
    <xf numFmtId="3" fontId="7" fillId="3" borderId="0" xfId="0" applyNumberFormat="1" applyFont="1" applyFill="1" applyAlignment="1">
      <alignment horizontal="center"/>
    </xf>
    <xf numFmtId="0" fontId="7" fillId="3" borderId="0" xfId="0" applyNumberFormat="1" applyFont="1" applyFill="1" applyAlignment="1">
      <alignment/>
    </xf>
    <xf numFmtId="4" fontId="4" fillId="3" borderId="0" xfId="0" applyNumberFormat="1" applyFont="1" applyFill="1" applyAlignment="1">
      <alignment/>
    </xf>
    <xf numFmtId="3" fontId="4" fillId="3" borderId="0" xfId="0" applyNumberFormat="1" applyFont="1" applyFill="1" applyAlignment="1">
      <alignment/>
    </xf>
    <xf numFmtId="4" fontId="4" fillId="3" borderId="2" xfId="0" applyNumberFormat="1" applyFont="1" applyFill="1" applyAlignment="1">
      <alignment/>
    </xf>
    <xf numFmtId="0" fontId="4" fillId="3" borderId="3" xfId="0" applyNumberFormat="1" applyFont="1" applyFill="1" applyAlignment="1">
      <alignment/>
    </xf>
    <xf numFmtId="3" fontId="4" fillId="3" borderId="2" xfId="0" applyNumberFormat="1" applyFont="1" applyFill="1" applyAlignment="1">
      <alignment/>
    </xf>
    <xf numFmtId="3" fontId="0" fillId="3" borderId="3" xfId="0" applyNumberFormat="1" applyFont="1" applyFill="1" applyAlignment="1">
      <alignment horizontal="center"/>
    </xf>
    <xf numFmtId="0" fontId="0" fillId="3" borderId="3" xfId="0" applyNumberFormat="1" applyFont="1" applyFill="1" applyAlignment="1">
      <alignment/>
    </xf>
    <xf numFmtId="4" fontId="4" fillId="3" borderId="3" xfId="0" applyNumberFormat="1" applyFont="1" applyFill="1" applyAlignment="1">
      <alignment/>
    </xf>
    <xf numFmtId="3" fontId="4" fillId="3" borderId="3" xfId="0" applyNumberFormat="1" applyFont="1" applyFill="1" applyAlignment="1">
      <alignment/>
    </xf>
    <xf numFmtId="3" fontId="0" fillId="3" borderId="3" xfId="0" applyNumberFormat="1" applyFont="1" applyFill="1" applyAlignment="1">
      <alignment/>
    </xf>
    <xf numFmtId="4" fontId="4" fillId="5" borderId="2" xfId="0" applyNumberFormat="1" applyFont="1" applyFill="1" applyAlignment="1">
      <alignment/>
    </xf>
    <xf numFmtId="3" fontId="4" fillId="5" borderId="2" xfId="0" applyNumberFormat="1" applyFont="1" applyFill="1" applyAlignment="1">
      <alignment/>
    </xf>
    <xf numFmtId="4" fontId="4" fillId="3" borderId="4" xfId="0" applyNumberFormat="1" applyFont="1" applyFill="1" applyAlignment="1">
      <alignment/>
    </xf>
    <xf numFmtId="3" fontId="4" fillId="3" borderId="4" xfId="0" applyNumberFormat="1" applyFont="1" applyFill="1" applyAlignment="1">
      <alignment/>
    </xf>
    <xf numFmtId="4" fontId="4" fillId="3" borderId="1" xfId="0" applyNumberFormat="1" applyFont="1" applyFill="1" applyAlignment="1">
      <alignment/>
    </xf>
    <xf numFmtId="3" fontId="4" fillId="3" borderId="1" xfId="0" applyNumberFormat="1" applyFont="1" applyFill="1" applyAlignment="1">
      <alignment/>
    </xf>
    <xf numFmtId="4" fontId="4" fillId="3" borderId="5" xfId="0" applyNumberFormat="1" applyFont="1" applyFill="1" applyAlignment="1">
      <alignment/>
    </xf>
    <xf numFmtId="3" fontId="4" fillId="3" borderId="5" xfId="0" applyNumberFormat="1" applyFont="1" applyFill="1" applyAlignment="1">
      <alignment/>
    </xf>
    <xf numFmtId="0" fontId="8" fillId="3" borderId="0" xfId="0" applyNumberFormat="1" applyFont="1" applyFill="1" applyAlignment="1">
      <alignment/>
    </xf>
    <xf numFmtId="3" fontId="12" fillId="3" borderId="0" xfId="0" applyNumberFormat="1" applyFont="1" applyFill="1" applyAlignment="1">
      <alignment/>
    </xf>
    <xf numFmtId="0" fontId="7" fillId="0" borderId="1" xfId="0" applyNumberFormat="1" applyFont="1" applyAlignment="1">
      <alignment horizontal="center"/>
    </xf>
    <xf numFmtId="0" fontId="1" fillId="3" borderId="0" xfId="0" applyNumberFormat="1" applyFont="1" applyFill="1" applyAlignment="1">
      <alignment/>
    </xf>
    <xf numFmtId="0" fontId="4" fillId="3" borderId="0" xfId="0" applyNumberFormat="1" applyFont="1" applyFill="1" applyAlignment="1">
      <alignment horizontal="left"/>
    </xf>
    <xf numFmtId="0" fontId="4" fillId="4" borderId="1" xfId="0" applyNumberFormat="1" applyFont="1" applyFill="1" applyAlignment="1">
      <alignment/>
    </xf>
    <xf numFmtId="0" fontId="6" fillId="3" borderId="0" xfId="0" applyNumberFormat="1" applyFont="1" applyFill="1" applyAlignment="1">
      <alignment/>
    </xf>
    <xf numFmtId="0" fontId="4" fillId="3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right"/>
    </xf>
    <xf numFmtId="3" fontId="0" fillId="0" borderId="2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4" fillId="0" borderId="5" xfId="0" applyNumberFormat="1" applyFont="1" applyAlignment="1">
      <alignment/>
    </xf>
    <xf numFmtId="15" fontId="8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13" fillId="0" borderId="0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0" fontId="10" fillId="0" borderId="6" xfId="0" applyNumberFormat="1" applyFont="1" applyAlignment="1">
      <alignment/>
    </xf>
    <xf numFmtId="0" fontId="10" fillId="0" borderId="1" xfId="0" applyNumberFormat="1" applyFont="1" applyAlignment="1">
      <alignment/>
    </xf>
    <xf numFmtId="0" fontId="7" fillId="0" borderId="6" xfId="0" applyNumberFormat="1" applyFont="1" applyAlignment="1">
      <alignment/>
    </xf>
    <xf numFmtId="3" fontId="4" fillId="0" borderId="6" xfId="0" applyNumberFormat="1" applyFont="1" applyAlignment="1">
      <alignment horizontal="center"/>
    </xf>
    <xf numFmtId="0" fontId="0" fillId="0" borderId="7" xfId="0" applyNumberFormat="1" applyFont="1" applyAlignment="1">
      <alignment/>
    </xf>
    <xf numFmtId="0" fontId="10" fillId="0" borderId="7" xfId="0" applyNumberFormat="1" applyFont="1" applyAlignment="1">
      <alignment/>
    </xf>
    <xf numFmtId="0" fontId="7" fillId="0" borderId="7" xfId="0" applyNumberFormat="1" applyFont="1" applyAlignment="1">
      <alignment/>
    </xf>
    <xf numFmtId="3" fontId="4" fillId="0" borderId="7" xfId="0" applyNumberFormat="1" applyFont="1" applyAlignment="1">
      <alignment horizontal="center"/>
    </xf>
    <xf numFmtId="0" fontId="4" fillId="0" borderId="7" xfId="0" applyNumberFormat="1" applyFont="1" applyAlignment="1">
      <alignment/>
    </xf>
    <xf numFmtId="0" fontId="4" fillId="0" borderId="6" xfId="0" applyNumberFormat="1" applyFont="1" applyAlignment="1">
      <alignment/>
    </xf>
    <xf numFmtId="3" fontId="4" fillId="0" borderId="6" xfId="0" applyNumberFormat="1" applyFont="1" applyAlignment="1">
      <alignment/>
    </xf>
    <xf numFmtId="3" fontId="4" fillId="0" borderId="7" xfId="0" applyNumberFormat="1" applyFont="1" applyAlignment="1">
      <alignment/>
    </xf>
    <xf numFmtId="0" fontId="1" fillId="0" borderId="6" xfId="0" applyNumberFormat="1" applyFont="1" applyAlignment="1">
      <alignment/>
    </xf>
    <xf numFmtId="0" fontId="6" fillId="0" borderId="6" xfId="0" applyNumberFormat="1" applyFont="1" applyAlignment="1">
      <alignment/>
    </xf>
    <xf numFmtId="0" fontId="8" fillId="0" borderId="7" xfId="0" applyNumberFormat="1" applyFont="1" applyAlignment="1">
      <alignment/>
    </xf>
    <xf numFmtId="0" fontId="14" fillId="0" borderId="0" xfId="0" applyNumberFormat="1" applyFont="1" applyAlignment="1">
      <alignment/>
    </xf>
    <xf numFmtId="3" fontId="1" fillId="0" borderId="0" xfId="0" applyNumberFormat="1" applyFont="1" applyAlignment="1">
      <alignment horizontal="left"/>
    </xf>
    <xf numFmtId="0" fontId="0" fillId="0" borderId="8" xfId="0" applyNumberFormat="1" applyFont="1" applyAlignment="1">
      <alignment/>
    </xf>
    <xf numFmtId="3" fontId="4" fillId="0" borderId="4" xfId="0" applyNumberFormat="1" applyFont="1" applyAlignment="1">
      <alignment horizontal="right"/>
    </xf>
    <xf numFmtId="3" fontId="4" fillId="0" borderId="8" xfId="0" applyNumberFormat="1" applyFont="1" applyAlignment="1">
      <alignment horizontal="right"/>
    </xf>
    <xf numFmtId="3" fontId="4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3" fontId="4" fillId="0" borderId="1" xfId="0" applyNumberFormat="1" applyFont="1" applyAlignment="1">
      <alignment horizontal="right"/>
    </xf>
    <xf numFmtId="3" fontId="4" fillId="0" borderId="5" xfId="0" applyNumberFormat="1" applyFont="1" applyAlignment="1">
      <alignment horizontal="left"/>
    </xf>
    <xf numFmtId="3" fontId="4" fillId="0" borderId="9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0" fontId="0" fillId="0" borderId="10" xfId="0" applyNumberForma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10" fillId="0" borderId="0" xfId="0" applyNumberFormat="1" applyFont="1" applyAlignment="1">
      <alignment/>
    </xf>
    <xf numFmtId="3" fontId="4" fillId="0" borderId="7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/>
    </xf>
    <xf numFmtId="0" fontId="4" fillId="0" borderId="1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0" borderId="13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4" fillId="0" borderId="7" xfId="0" applyNumberFormat="1" applyFont="1" applyBorder="1" applyAlignment="1">
      <alignment/>
    </xf>
    <xf numFmtId="0" fontId="4" fillId="0" borderId="14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4" fillId="0" borderId="16" xfId="0" applyNumberFormat="1" applyFont="1" applyBorder="1" applyAlignment="1">
      <alignment/>
    </xf>
    <xf numFmtId="0" fontId="11" fillId="0" borderId="7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1" fillId="0" borderId="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4" fillId="0" borderId="18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3" fontId="1" fillId="1" borderId="22" xfId="0" applyNumberFormat="1" applyFont="1" applyFill="1" applyBorder="1" applyAlignment="1">
      <alignment/>
    </xf>
    <xf numFmtId="0" fontId="0" fillId="0" borderId="22" xfId="0" applyNumberFormat="1" applyFont="1" applyBorder="1" applyAlignment="1">
      <alignment/>
    </xf>
    <xf numFmtId="3" fontId="1" fillId="1" borderId="23" xfId="0" applyNumberFormat="1" applyFont="1" applyFill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24" xfId="0" applyNumberFormat="1" applyFont="1" applyBorder="1" applyAlignment="1">
      <alignment/>
    </xf>
    <xf numFmtId="0" fontId="4" fillId="0" borderId="25" xfId="0" applyNumberFormat="1" applyFont="1" applyBorder="1" applyAlignment="1">
      <alignment/>
    </xf>
    <xf numFmtId="0" fontId="4" fillId="0" borderId="9" xfId="0" applyNumberFormat="1" applyFont="1" applyBorder="1" applyAlignment="1">
      <alignment/>
    </xf>
    <xf numFmtId="0" fontId="4" fillId="0" borderId="26" xfId="0" applyNumberFormat="1" applyFont="1" applyBorder="1" applyAlignment="1">
      <alignment/>
    </xf>
    <xf numFmtId="4" fontId="15" fillId="0" borderId="0" xfId="0" applyNumberFormat="1" applyFont="1" applyAlignment="1">
      <alignment/>
    </xf>
    <xf numFmtId="4" fontId="15" fillId="0" borderId="3" xfId="0" applyNumberFormat="1" applyFont="1" applyAlignment="1">
      <alignment/>
    </xf>
    <xf numFmtId="4" fontId="15" fillId="0" borderId="4" xfId="0" applyNumberFormat="1" applyFont="1" applyAlignment="1">
      <alignment/>
    </xf>
    <xf numFmtId="4" fontId="15" fillId="0" borderId="2" xfId="0" applyNumberFormat="1" applyFont="1" applyAlignment="1">
      <alignment/>
    </xf>
    <xf numFmtId="3" fontId="15" fillId="0" borderId="0" xfId="0" applyNumberFormat="1" applyFont="1" applyAlignment="1">
      <alignment/>
    </xf>
    <xf numFmtId="4" fontId="15" fillId="0" borderId="1" xfId="0" applyNumberFormat="1" applyFont="1" applyAlignment="1">
      <alignment/>
    </xf>
    <xf numFmtId="0" fontId="16" fillId="0" borderId="0" xfId="0" applyNumberFormat="1" applyFont="1" applyAlignment="1">
      <alignment/>
    </xf>
    <xf numFmtId="173" fontId="15" fillId="0" borderId="3" xfId="0" applyNumberFormat="1" applyFont="1" applyAlignment="1">
      <alignment/>
    </xf>
    <xf numFmtId="4" fontId="15" fillId="0" borderId="5" xfId="0" applyNumberFormat="1" applyFont="1" applyAlignment="1">
      <alignment/>
    </xf>
    <xf numFmtId="4" fontId="15" fillId="3" borderId="0" xfId="0" applyNumberFormat="1" applyFont="1" applyFill="1" applyAlignment="1">
      <alignment/>
    </xf>
    <xf numFmtId="4" fontId="15" fillId="3" borderId="3" xfId="0" applyNumberFormat="1" applyFont="1" applyFill="1" applyAlignment="1">
      <alignment/>
    </xf>
    <xf numFmtId="4" fontId="15" fillId="3" borderId="2" xfId="0" applyNumberFormat="1" applyFont="1" applyFill="1" applyAlignment="1">
      <alignment/>
    </xf>
    <xf numFmtId="4" fontId="15" fillId="3" borderId="1" xfId="0" applyNumberFormat="1" applyFont="1" applyFill="1" applyAlignment="1">
      <alignment/>
    </xf>
    <xf numFmtId="3" fontId="15" fillId="0" borderId="7" xfId="0" applyNumberFormat="1" applyFont="1" applyAlignment="1">
      <alignment/>
    </xf>
    <xf numFmtId="3" fontId="15" fillId="0" borderId="6" xfId="0" applyNumberFormat="1" applyFont="1" applyAlignment="1">
      <alignment/>
    </xf>
    <xf numFmtId="0" fontId="16" fillId="0" borderId="7" xfId="0" applyNumberFormat="1" applyFont="1" applyAlignment="1">
      <alignment/>
    </xf>
    <xf numFmtId="3" fontId="15" fillId="0" borderId="9" xfId="0" applyNumberFormat="1" applyFont="1" applyBorder="1" applyAlignment="1">
      <alignment horizontal="right"/>
    </xf>
    <xf numFmtId="3" fontId="15" fillId="0" borderId="0" xfId="0" applyNumberFormat="1" applyFont="1" applyAlignment="1">
      <alignment horizontal="right"/>
    </xf>
    <xf numFmtId="3" fontId="15" fillId="0" borderId="7" xfId="0" applyNumberFormat="1" applyFont="1" applyAlignment="1">
      <alignment horizontal="right"/>
    </xf>
    <xf numFmtId="3" fontId="7" fillId="0" borderId="1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4" fontId="17" fillId="0" borderId="3" xfId="0" applyNumberFormat="1" applyFont="1" applyAlignment="1">
      <alignment/>
    </xf>
    <xf numFmtId="4" fontId="15" fillId="0" borderId="20" xfId="0" applyNumberFormat="1" applyFont="1" applyBorder="1" applyAlignment="1">
      <alignment/>
    </xf>
    <xf numFmtId="4" fontId="15" fillId="0" borderId="21" xfId="0" applyNumberFormat="1" applyFont="1" applyBorder="1" applyAlignment="1">
      <alignment/>
    </xf>
    <xf numFmtId="4" fontId="15" fillId="0" borderId="22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4" fontId="17" fillId="0" borderId="29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4" fillId="1" borderId="29" xfId="0" applyNumberFormat="1" applyFont="1" applyFill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1" borderId="32" xfId="0" applyNumberFormat="1" applyFont="1" applyFill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7" fillId="0" borderId="7" xfId="0" applyNumberFormat="1" applyFont="1" applyAlignment="1">
      <alignment horizontal="center"/>
    </xf>
    <xf numFmtId="3" fontId="7" fillId="0" borderId="0" xfId="0" applyNumberFormat="1" applyFont="1" applyAlignment="1" quotePrefix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/>
    </xf>
    <xf numFmtId="3" fontId="15" fillId="0" borderId="7" xfId="0" applyNumberFormat="1" applyFont="1" applyBorder="1" applyAlignment="1">
      <alignment/>
    </xf>
    <xf numFmtId="3" fontId="15" fillId="0" borderId="6" xfId="0" applyNumberFormat="1" applyFont="1" applyBorder="1" applyAlignment="1">
      <alignment/>
    </xf>
    <xf numFmtId="0" fontId="16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0" fontId="0" fillId="0" borderId="7" xfId="0" applyNumberFormat="1" applyFont="1" applyBorder="1" applyAlignment="1">
      <alignment/>
    </xf>
    <xf numFmtId="0" fontId="4" fillId="0" borderId="34" xfId="0" applyNumberFormat="1" applyFont="1" applyBorder="1" applyAlignment="1">
      <alignment/>
    </xf>
    <xf numFmtId="0" fontId="4" fillId="0" borderId="35" xfId="0" applyNumberFormat="1" applyFont="1" applyBorder="1" applyAlignment="1">
      <alignment/>
    </xf>
    <xf numFmtId="0" fontId="4" fillId="0" borderId="36" xfId="0" applyNumberFormat="1" applyFont="1" applyBorder="1" applyAlignment="1">
      <alignment/>
    </xf>
    <xf numFmtId="2" fontId="4" fillId="0" borderId="6" xfId="0" applyNumberFormat="1" applyFont="1" applyAlignment="1">
      <alignment/>
    </xf>
    <xf numFmtId="2" fontId="4" fillId="0" borderId="34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3" fontId="15" fillId="0" borderId="34" xfId="0" applyNumberFormat="1" applyFont="1" applyBorder="1" applyAlignment="1">
      <alignment/>
    </xf>
    <xf numFmtId="3" fontId="15" fillId="0" borderId="35" xfId="0" applyNumberFormat="1" applyFont="1" applyBorder="1" applyAlignment="1">
      <alignment/>
    </xf>
    <xf numFmtId="3" fontId="15" fillId="0" borderId="37" xfId="0" applyNumberFormat="1" applyFont="1" applyBorder="1" applyAlignment="1">
      <alignment/>
    </xf>
    <xf numFmtId="3" fontId="4" fillId="0" borderId="34" xfId="0" applyNumberFormat="1" applyFont="1" applyBorder="1" applyAlignment="1">
      <alignment horizontal="center"/>
    </xf>
    <xf numFmtId="3" fontId="4" fillId="0" borderId="35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 horizontal="center"/>
    </xf>
    <xf numFmtId="3" fontId="15" fillId="0" borderId="36" xfId="0" applyNumberFormat="1" applyFont="1" applyBorder="1" applyAlignment="1">
      <alignment/>
    </xf>
    <xf numFmtId="0" fontId="16" fillId="0" borderId="36" xfId="0" applyNumberFormat="1" applyFont="1" applyBorder="1" applyAlignment="1">
      <alignment/>
    </xf>
    <xf numFmtId="0" fontId="0" fillId="0" borderId="35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4" fontId="4" fillId="1" borderId="3" xfId="0" applyNumberFormat="1" applyFont="1" applyFill="1" applyBorder="1" applyAlignment="1">
      <alignment/>
    </xf>
    <xf numFmtId="3" fontId="16" fillId="0" borderId="0" xfId="0" applyNumberFormat="1" applyFont="1" applyAlignment="1">
      <alignment/>
    </xf>
    <xf numFmtId="4" fontId="17" fillId="0" borderId="21" xfId="0" applyNumberFormat="1" applyFont="1" applyBorder="1" applyAlignment="1">
      <alignment/>
    </xf>
    <xf numFmtId="3" fontId="7" fillId="0" borderId="35" xfId="0" applyNumberFormat="1" applyFont="1" applyBorder="1" applyAlignment="1" quotePrefix="1">
      <alignment horizontal="center"/>
    </xf>
    <xf numFmtId="3" fontId="7" fillId="0" borderId="7" xfId="0" applyNumberFormat="1" applyFont="1" applyAlignment="1" quotePrefix="1">
      <alignment horizontal="center"/>
    </xf>
    <xf numFmtId="0" fontId="4" fillId="0" borderId="6" xfId="0" applyNumberFormat="1" applyFont="1" applyAlignment="1" quotePrefix="1">
      <alignment/>
    </xf>
    <xf numFmtId="0" fontId="4" fillId="0" borderId="15" xfId="0" applyNumberFormat="1" applyFont="1" applyBorder="1" applyAlignment="1" quotePrefix="1">
      <alignment horizontal="center"/>
    </xf>
    <xf numFmtId="0" fontId="4" fillId="0" borderId="19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left"/>
    </xf>
    <xf numFmtId="0" fontId="4" fillId="0" borderId="38" xfId="0" applyNumberFormat="1" applyFont="1" applyBorder="1" applyAlignment="1">
      <alignment/>
    </xf>
    <xf numFmtId="0" fontId="4" fillId="0" borderId="7" xfId="0" applyNumberFormat="1" applyFont="1" applyBorder="1" applyAlignment="1" quotePrefix="1">
      <alignment/>
    </xf>
    <xf numFmtId="0" fontId="4" fillId="0" borderId="24" xfId="0" applyNumberFormat="1" applyFont="1" applyBorder="1" applyAlignment="1">
      <alignment/>
    </xf>
    <xf numFmtId="0" fontId="4" fillId="0" borderId="24" xfId="0" applyNumberFormat="1" applyFont="1" applyBorder="1" applyAlignment="1">
      <alignment horizontal="center"/>
    </xf>
    <xf numFmtId="0" fontId="11" fillId="0" borderId="39" xfId="0" applyNumberFormat="1" applyFont="1" applyBorder="1" applyAlignment="1">
      <alignment horizontal="left"/>
    </xf>
    <xf numFmtId="4" fontId="4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37" fontId="4" fillId="0" borderId="21" xfId="0" applyNumberFormat="1" applyFont="1" applyBorder="1" applyAlignment="1">
      <alignment/>
    </xf>
    <xf numFmtId="3" fontId="4" fillId="0" borderId="40" xfId="0" applyNumberFormat="1" applyFont="1" applyBorder="1" applyAlignment="1">
      <alignment horizontal="center"/>
    </xf>
    <xf numFmtId="3" fontId="4" fillId="0" borderId="41" xfId="0" applyNumberFormat="1" applyFont="1" applyBorder="1" applyAlignment="1">
      <alignment horizontal="center"/>
    </xf>
    <xf numFmtId="3" fontId="4" fillId="0" borderId="42" xfId="0" applyNumberFormat="1" applyFont="1" applyBorder="1" applyAlignment="1">
      <alignment horizontal="center"/>
    </xf>
    <xf numFmtId="3" fontId="4" fillId="0" borderId="43" xfId="0" applyNumberFormat="1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0"/>
  <sheetViews>
    <sheetView showOutlineSymbols="0" zoomScale="87" zoomScaleNormal="87" workbookViewId="0" topLeftCell="A39">
      <selection activeCell="C47" sqref="C47"/>
    </sheetView>
  </sheetViews>
  <sheetFormatPr defaultColWidth="8.88671875" defaultRowHeight="15"/>
  <cols>
    <col min="1" max="1" width="3.6640625" style="1" customWidth="1"/>
    <col min="2" max="2" width="15.6640625" style="1" customWidth="1"/>
    <col min="3" max="4" width="10.6640625" style="1" customWidth="1"/>
    <col min="5" max="5" width="11.6640625" style="1" customWidth="1"/>
    <col min="6" max="6" width="3.6640625" style="1" customWidth="1"/>
    <col min="7" max="7" width="11.6640625" style="1" customWidth="1"/>
    <col min="8" max="9" width="9.6640625" style="1" customWidth="1"/>
    <col min="10" max="10" width="11.6640625" style="1" customWidth="1"/>
    <col min="11" max="16384" width="9.6640625" style="1" customWidth="1"/>
  </cols>
  <sheetData>
    <row r="1" spans="1:13" ht="15">
      <c r="A1" s="2" t="s">
        <v>0</v>
      </c>
      <c r="B1" s="3"/>
      <c r="C1" s="3"/>
      <c r="D1" s="3"/>
      <c r="E1" s="3"/>
      <c r="F1" s="3"/>
      <c r="G1" s="4" t="e">
        <f>#REF!</f>
        <v>#REF!</v>
      </c>
      <c r="H1" s="3"/>
      <c r="I1" s="5"/>
      <c r="J1" s="5"/>
      <c r="K1" s="5"/>
      <c r="L1" s="5"/>
      <c r="M1" s="5"/>
    </row>
    <row r="2" spans="1:13" ht="15">
      <c r="A2" s="2" t="e">
        <f>#REF!</f>
        <v>#REF!</v>
      </c>
      <c r="B2" s="3"/>
      <c r="C2" s="3"/>
      <c r="D2" s="3"/>
      <c r="E2" s="3"/>
      <c r="F2" s="3"/>
      <c r="G2" s="3"/>
      <c r="H2" s="5"/>
      <c r="I2" s="5"/>
      <c r="J2" s="5"/>
      <c r="K2" s="5"/>
      <c r="L2" s="5"/>
      <c r="M2" s="5"/>
    </row>
    <row r="3" spans="1:13" ht="15">
      <c r="A3" s="3"/>
      <c r="B3" s="3"/>
      <c r="C3" s="3"/>
      <c r="D3" s="3"/>
      <c r="E3" s="3"/>
      <c r="F3" s="3"/>
      <c r="G3" s="3"/>
      <c r="H3" s="5"/>
      <c r="I3" s="5"/>
      <c r="J3" s="5"/>
      <c r="K3" s="5"/>
      <c r="L3" s="5"/>
      <c r="M3" s="5"/>
    </row>
    <row r="4" spans="1:13" ht="15">
      <c r="A4" s="6"/>
      <c r="B4" s="6"/>
      <c r="C4" s="6"/>
      <c r="D4" s="6"/>
      <c r="E4" s="6"/>
      <c r="F4" s="6"/>
      <c r="G4" s="6"/>
      <c r="H4" s="5"/>
      <c r="I4" s="5"/>
      <c r="J4" s="5"/>
      <c r="K4" s="5"/>
      <c r="L4" s="5"/>
      <c r="M4" s="5"/>
    </row>
    <row r="5" spans="1:13" ht="15">
      <c r="A5" s="3"/>
      <c r="B5" s="3"/>
      <c r="C5" s="3"/>
      <c r="D5" s="7"/>
      <c r="E5" s="8" t="e">
        <f>#REF!</f>
        <v>#REF!</v>
      </c>
      <c r="F5" s="3"/>
      <c r="G5" s="9" t="e">
        <f>#REF!</f>
        <v>#REF!</v>
      </c>
      <c r="H5" s="5"/>
      <c r="I5" s="5"/>
      <c r="J5" s="5"/>
      <c r="K5" s="5"/>
      <c r="L5" s="5"/>
      <c r="M5" s="5"/>
    </row>
    <row r="6" spans="1:13" ht="15">
      <c r="A6" s="3"/>
      <c r="B6" s="3"/>
      <c r="C6" s="3"/>
      <c r="D6" s="3"/>
      <c r="E6" s="3"/>
      <c r="F6" s="3"/>
      <c r="G6" s="3"/>
      <c r="H6" s="5"/>
      <c r="I6" s="5"/>
      <c r="J6" s="5"/>
      <c r="K6" s="5"/>
      <c r="L6" s="5"/>
      <c r="M6" s="5"/>
    </row>
    <row r="7" spans="1:13" ht="15">
      <c r="A7" s="10" t="s">
        <v>1</v>
      </c>
      <c r="B7" s="3"/>
      <c r="C7" s="3"/>
      <c r="D7" s="3"/>
      <c r="E7" s="11"/>
      <c r="F7" s="11"/>
      <c r="G7" s="11"/>
      <c r="H7" s="12"/>
      <c r="I7" s="5"/>
      <c r="J7" s="5"/>
      <c r="K7" s="12"/>
      <c r="L7" s="12"/>
      <c r="M7" s="12"/>
    </row>
    <row r="8" spans="1:13" ht="15">
      <c r="A8" s="10"/>
      <c r="B8" s="3"/>
      <c r="C8" s="3"/>
      <c r="D8" s="3"/>
      <c r="E8" s="13"/>
      <c r="F8" s="11"/>
      <c r="G8" s="11"/>
      <c r="H8" s="12"/>
      <c r="I8" s="5"/>
      <c r="J8" s="5"/>
      <c r="K8" s="12"/>
      <c r="L8" s="12"/>
      <c r="M8" s="12"/>
    </row>
    <row r="9" spans="1:13" ht="15">
      <c r="A9" s="3" t="s">
        <v>2</v>
      </c>
      <c r="B9" s="3"/>
      <c r="C9" s="3"/>
      <c r="D9" s="3"/>
      <c r="E9" s="201">
        <v>4242.17</v>
      </c>
      <c r="F9" s="11"/>
      <c r="G9" s="11">
        <v>4573.82</v>
      </c>
      <c r="H9" s="12"/>
      <c r="I9" s="5"/>
      <c r="J9" s="5"/>
      <c r="K9" s="12"/>
      <c r="L9" s="12"/>
      <c r="M9" s="12"/>
    </row>
    <row r="10" spans="1:13" ht="15">
      <c r="A10" s="3"/>
      <c r="B10" s="3"/>
      <c r="C10" s="3"/>
      <c r="D10" s="3"/>
      <c r="E10" s="13"/>
      <c r="F10" s="11"/>
      <c r="G10" s="11"/>
      <c r="H10" s="12"/>
      <c r="I10" s="5"/>
      <c r="J10" s="5"/>
      <c r="K10" s="12"/>
      <c r="L10" s="12">
        <f>1671869+26728763</f>
        <v>28400632</v>
      </c>
      <c r="M10" s="12"/>
    </row>
    <row r="11" spans="1:13" ht="15">
      <c r="A11" s="3" t="s">
        <v>3</v>
      </c>
      <c r="B11" s="3"/>
      <c r="C11" s="3"/>
      <c r="D11" s="3"/>
      <c r="E11" s="201">
        <v>119094082</v>
      </c>
      <c r="F11" s="11"/>
      <c r="G11" s="11">
        <v>118594082</v>
      </c>
      <c r="H11" s="12"/>
      <c r="I11" s="5"/>
      <c r="J11" s="5"/>
      <c r="K11" s="12"/>
      <c r="L11" s="12">
        <f>4861682+24025706</f>
        <v>28887388</v>
      </c>
      <c r="M11" s="12"/>
    </row>
    <row r="12" spans="1:13" ht="15">
      <c r="A12" s="3"/>
      <c r="B12" s="3"/>
      <c r="C12" s="3"/>
      <c r="D12" s="3"/>
      <c r="E12" s="13"/>
      <c r="F12" s="11"/>
      <c r="G12" s="11"/>
      <c r="H12" s="12"/>
      <c r="I12" s="5"/>
      <c r="J12" s="5"/>
      <c r="K12" s="12"/>
      <c r="L12" s="12"/>
      <c r="M12" s="12"/>
    </row>
    <row r="13" spans="1:13" ht="15">
      <c r="A13" s="3" t="s">
        <v>4</v>
      </c>
      <c r="B13" s="3"/>
      <c r="C13" s="3"/>
      <c r="D13" s="3"/>
      <c r="E13" s="13"/>
      <c r="F13" s="11"/>
      <c r="G13" s="11"/>
      <c r="H13" s="12"/>
      <c r="I13" s="5"/>
      <c r="J13" s="5"/>
      <c r="K13" s="12"/>
      <c r="L13" s="12"/>
      <c r="M13" s="12"/>
    </row>
    <row r="14" spans="1:13" ht="15">
      <c r="A14" s="3"/>
      <c r="B14" s="3" t="s">
        <v>20</v>
      </c>
      <c r="C14" s="3"/>
      <c r="D14" s="3"/>
      <c r="E14" s="14">
        <f>J23</f>
        <v>24720907.700000003</v>
      </c>
      <c r="F14" s="15"/>
      <c r="G14" s="229">
        <v>15246091.57</v>
      </c>
      <c r="H14" s="238" t="s">
        <v>60</v>
      </c>
      <c r="I14" s="11" t="s">
        <v>61</v>
      </c>
      <c r="J14" s="201">
        <v>7604712.53</v>
      </c>
      <c r="K14" s="12"/>
      <c r="L14" s="12">
        <f>L11-L10</f>
        <v>486756</v>
      </c>
      <c r="M14" s="12"/>
    </row>
    <row r="15" spans="1:13" ht="15">
      <c r="A15" s="5"/>
      <c r="B15" s="3" t="s">
        <v>21</v>
      </c>
      <c r="C15" s="3"/>
      <c r="D15" s="3"/>
      <c r="E15" s="202">
        <v>32481.85</v>
      </c>
      <c r="F15" s="15"/>
      <c r="G15" s="240">
        <v>0</v>
      </c>
      <c r="H15" s="162"/>
      <c r="I15" s="11" t="s">
        <v>62</v>
      </c>
      <c r="J15" s="201">
        <v>0</v>
      </c>
      <c r="K15" s="12"/>
      <c r="L15" s="12">
        <v>-60000</v>
      </c>
      <c r="M15" s="12"/>
    </row>
    <row r="16" spans="1:13" ht="15">
      <c r="A16" s="3"/>
      <c r="B16" s="3" t="s">
        <v>22</v>
      </c>
      <c r="C16" s="3"/>
      <c r="D16" s="3"/>
      <c r="E16" s="202">
        <v>4774.34</v>
      </c>
      <c r="F16" s="15"/>
      <c r="G16" s="240">
        <v>6696.72</v>
      </c>
      <c r="H16" s="162"/>
      <c r="I16" s="11" t="s">
        <v>63</v>
      </c>
      <c r="J16" s="201">
        <v>3117069.9</v>
      </c>
      <c r="K16" s="12"/>
      <c r="L16" s="12">
        <v>-170000</v>
      </c>
      <c r="M16" s="12"/>
    </row>
    <row r="17" spans="1:13" ht="15">
      <c r="A17" s="3"/>
      <c r="B17" s="3" t="s">
        <v>23</v>
      </c>
      <c r="C17" s="3"/>
      <c r="D17" s="3"/>
      <c r="E17" s="202">
        <v>50.99</v>
      </c>
      <c r="F17" s="15"/>
      <c r="G17" s="240">
        <v>51</v>
      </c>
      <c r="H17" s="228"/>
      <c r="I17" s="11" t="s">
        <v>64</v>
      </c>
      <c r="J17" s="201">
        <v>1410203.81</v>
      </c>
      <c r="K17" s="12"/>
      <c r="L17" s="12"/>
      <c r="M17" s="12"/>
    </row>
    <row r="18" spans="1:13" ht="15">
      <c r="A18" s="3"/>
      <c r="B18" s="3" t="s">
        <v>24</v>
      </c>
      <c r="C18" s="3"/>
      <c r="D18" s="3"/>
      <c r="E18" s="202">
        <v>5734806.75</v>
      </c>
      <c r="F18" s="15"/>
      <c r="G18" s="240">
        <v>5792980.22</v>
      </c>
      <c r="H18" s="228"/>
      <c r="I18" s="11" t="s">
        <v>65</v>
      </c>
      <c r="J18" s="201">
        <v>3208400</v>
      </c>
      <c r="K18" s="12"/>
      <c r="L18" s="12"/>
      <c r="M18" s="12"/>
    </row>
    <row r="19" spans="1:13" ht="15">
      <c r="A19" s="3"/>
      <c r="B19" s="3" t="s">
        <v>25</v>
      </c>
      <c r="C19" s="3"/>
      <c r="D19" s="3"/>
      <c r="E19" s="202">
        <v>0</v>
      </c>
      <c r="F19" s="15"/>
      <c r="G19" s="240">
        <v>0</v>
      </c>
      <c r="H19" s="162"/>
      <c r="I19" s="11" t="s">
        <v>66</v>
      </c>
      <c r="J19" s="201">
        <v>4800300</v>
      </c>
      <c r="K19" s="12"/>
      <c r="L19" s="12"/>
      <c r="M19" s="12"/>
    </row>
    <row r="20" spans="1:13" ht="15">
      <c r="A20" s="3"/>
      <c r="B20" s="3"/>
      <c r="C20" s="3"/>
      <c r="D20" s="3"/>
      <c r="E20" s="20">
        <f>SUM(E14:E19)</f>
        <v>30493021.630000003</v>
      </c>
      <c r="F20" s="15"/>
      <c r="G20" s="242">
        <f>SUM(G14:G19)</f>
        <v>21045819.51</v>
      </c>
      <c r="H20" s="228"/>
      <c r="I20" s="11" t="s">
        <v>67</v>
      </c>
      <c r="J20" s="201">
        <v>4514922.25</v>
      </c>
      <c r="K20" s="12"/>
      <c r="L20" s="12"/>
      <c r="M20" s="12"/>
    </row>
    <row r="21" spans="1:13" ht="15">
      <c r="A21" s="3"/>
      <c r="B21" s="5"/>
      <c r="C21" s="5"/>
      <c r="D21" s="5"/>
      <c r="E21" s="21"/>
      <c r="F21" s="5"/>
      <c r="G21" s="22"/>
      <c r="H21" s="12"/>
      <c r="I21" s="11" t="s">
        <v>68</v>
      </c>
      <c r="J21" s="201">
        <v>65299.21</v>
      </c>
      <c r="K21" s="12"/>
      <c r="L21" s="12"/>
      <c r="M21" s="12"/>
    </row>
    <row r="22" spans="1:13" ht="15">
      <c r="A22" s="3"/>
      <c r="B22" s="3"/>
      <c r="C22" s="3"/>
      <c r="D22" s="3"/>
      <c r="E22" s="13"/>
      <c r="F22" s="11"/>
      <c r="G22" s="11"/>
      <c r="H22" s="12"/>
      <c r="I22" s="11" t="s">
        <v>69</v>
      </c>
      <c r="J22" s="201">
        <v>0</v>
      </c>
      <c r="K22" s="12"/>
      <c r="L22" s="12"/>
      <c r="M22" s="12"/>
    </row>
    <row r="23" spans="1:13" ht="15">
      <c r="A23" s="3" t="s">
        <v>5</v>
      </c>
      <c r="B23" s="3"/>
      <c r="C23" s="3"/>
      <c r="D23" s="3"/>
      <c r="E23" s="13"/>
      <c r="F23" s="11"/>
      <c r="G23" s="11"/>
      <c r="H23" s="12"/>
      <c r="I23" s="11"/>
      <c r="J23" s="23">
        <f>SUM(J14:J22)</f>
        <v>24720907.700000003</v>
      </c>
      <c r="K23" s="12"/>
      <c r="L23" s="12"/>
      <c r="M23" s="12"/>
    </row>
    <row r="24" spans="1:13" ht="15">
      <c r="A24" s="3"/>
      <c r="B24" s="3" t="s">
        <v>26</v>
      </c>
      <c r="C24" s="3"/>
      <c r="D24" s="3"/>
      <c r="E24" s="14">
        <f>J31</f>
        <v>13509144.88</v>
      </c>
      <c r="F24" s="15"/>
      <c r="G24" s="229">
        <v>3539950</v>
      </c>
      <c r="H24" s="228"/>
      <c r="I24" s="11"/>
      <c r="J24" s="11"/>
      <c r="K24" s="12"/>
      <c r="L24" s="12"/>
      <c r="M24" s="12"/>
    </row>
    <row r="25" spans="1:13" ht="15">
      <c r="A25" s="3"/>
      <c r="B25" s="3" t="s">
        <v>27</v>
      </c>
      <c r="C25" s="3"/>
      <c r="D25" s="3"/>
      <c r="E25" s="202">
        <v>9913.76</v>
      </c>
      <c r="F25" s="15"/>
      <c r="G25" s="240">
        <v>1879.76</v>
      </c>
      <c r="H25" s="228"/>
      <c r="I25" s="1" t="s">
        <v>62</v>
      </c>
      <c r="J25" s="201">
        <v>2401965.26</v>
      </c>
      <c r="K25" s="12"/>
      <c r="L25" s="12"/>
      <c r="M25" s="12"/>
    </row>
    <row r="26" spans="1:13" ht="15">
      <c r="A26" s="3"/>
      <c r="B26" s="3" t="s">
        <v>28</v>
      </c>
      <c r="C26" s="3"/>
      <c r="D26" s="3"/>
      <c r="E26" s="202">
        <v>0</v>
      </c>
      <c r="F26" s="15"/>
      <c r="G26" s="240">
        <v>25000</v>
      </c>
      <c r="H26" s="238" t="s">
        <v>60</v>
      </c>
      <c r="I26" s="11" t="s">
        <v>70</v>
      </c>
      <c r="J26" s="201">
        <v>3163272.17</v>
      </c>
      <c r="K26" s="12"/>
      <c r="L26" s="12"/>
      <c r="M26" s="12"/>
    </row>
    <row r="27" spans="1:13" ht="15">
      <c r="A27" s="3"/>
      <c r="B27" s="3" t="s">
        <v>29</v>
      </c>
      <c r="C27" s="3"/>
      <c r="D27" s="3"/>
      <c r="E27" s="202">
        <v>0</v>
      </c>
      <c r="F27" s="15"/>
      <c r="G27" s="240">
        <v>0</v>
      </c>
      <c r="H27" s="228"/>
      <c r="I27" s="11" t="s">
        <v>71</v>
      </c>
      <c r="J27" s="201">
        <v>124800</v>
      </c>
      <c r="K27" s="12"/>
      <c r="L27" s="12"/>
      <c r="M27" s="12"/>
    </row>
    <row r="28" spans="1:13" ht="15">
      <c r="A28" s="3"/>
      <c r="B28" s="3" t="s">
        <v>30</v>
      </c>
      <c r="C28" s="3"/>
      <c r="D28" s="3"/>
      <c r="E28" s="202">
        <v>123500</v>
      </c>
      <c r="F28" s="15"/>
      <c r="G28" s="240">
        <v>42500</v>
      </c>
      <c r="H28" s="228"/>
      <c r="I28" s="11" t="s">
        <v>72</v>
      </c>
      <c r="J28" s="201">
        <v>1093326.16</v>
      </c>
      <c r="K28" s="12"/>
      <c r="L28" s="12"/>
      <c r="M28" s="12"/>
    </row>
    <row r="29" spans="1:13" ht="15">
      <c r="A29" s="3"/>
      <c r="B29" s="3"/>
      <c r="C29" s="3"/>
      <c r="D29" s="3"/>
      <c r="E29" s="20">
        <f>SUM(E24:E28)</f>
        <v>13642558.64</v>
      </c>
      <c r="F29" s="15"/>
      <c r="G29" s="242">
        <f>SUM(G24:G28)</f>
        <v>3609329.76</v>
      </c>
      <c r="H29" s="228"/>
      <c r="I29" s="11" t="s">
        <v>73</v>
      </c>
      <c r="J29" s="201">
        <v>6708196.19</v>
      </c>
      <c r="K29" s="12"/>
      <c r="L29" s="12"/>
      <c r="M29" s="12"/>
    </row>
    <row r="30" spans="1:13" ht="15">
      <c r="A30" s="3"/>
      <c r="B30" s="3"/>
      <c r="C30" s="3"/>
      <c r="D30" s="3"/>
      <c r="E30" s="23"/>
      <c r="F30" s="11"/>
      <c r="G30" s="24"/>
      <c r="H30" s="12"/>
      <c r="I30" s="11" t="s">
        <v>69</v>
      </c>
      <c r="J30" s="201">
        <v>17585.1</v>
      </c>
      <c r="K30" s="12"/>
      <c r="L30" s="12"/>
      <c r="M30" s="12"/>
    </row>
    <row r="31" spans="1:13" ht="15">
      <c r="A31" s="3" t="s">
        <v>6</v>
      </c>
      <c r="B31" s="3"/>
      <c r="C31" s="3"/>
      <c r="D31" s="3"/>
      <c r="E31" s="13">
        <f>E20-E29</f>
        <v>16850462.990000002</v>
      </c>
      <c r="F31" s="11"/>
      <c r="G31" s="11">
        <f>G20-G29</f>
        <v>17436489.75</v>
      </c>
      <c r="H31" s="12"/>
      <c r="I31" s="5"/>
      <c r="J31" s="23">
        <f>SUM(J25:J30)</f>
        <v>13509144.88</v>
      </c>
      <c r="K31" s="12"/>
      <c r="L31" s="12"/>
      <c r="M31" s="12"/>
    </row>
    <row r="32" spans="1:13" ht="15">
      <c r="A32" s="3"/>
      <c r="B32" s="3"/>
      <c r="C32" s="3"/>
      <c r="D32" s="3"/>
      <c r="E32" s="13"/>
      <c r="F32" s="11"/>
      <c r="G32" s="11"/>
      <c r="H32" s="12"/>
      <c r="I32" s="5"/>
      <c r="J32" s="5"/>
      <c r="K32" s="12"/>
      <c r="L32" s="12"/>
      <c r="M32" s="12"/>
    </row>
    <row r="33" spans="1:13" ht="15">
      <c r="A33" s="3"/>
      <c r="B33" s="3"/>
      <c r="C33" s="3"/>
      <c r="D33" s="3"/>
      <c r="E33" s="25">
        <f>E9+E31+E11</f>
        <v>135948787.16</v>
      </c>
      <c r="F33" s="11"/>
      <c r="G33" s="26">
        <f>G31+G11+G9</f>
        <v>136035145.57</v>
      </c>
      <c r="H33" s="12"/>
      <c r="I33" s="5"/>
      <c r="J33" s="5"/>
      <c r="K33" s="12"/>
      <c r="L33" s="12"/>
      <c r="M33" s="12"/>
    </row>
    <row r="34" spans="1:13" ht="15">
      <c r="A34" s="3"/>
      <c r="B34" s="3"/>
      <c r="C34" s="3"/>
      <c r="D34" s="3"/>
      <c r="E34" s="27"/>
      <c r="F34" s="11"/>
      <c r="G34" s="28"/>
      <c r="H34" s="12"/>
      <c r="I34" s="5"/>
      <c r="J34" s="5"/>
      <c r="K34" s="12"/>
      <c r="L34" s="12"/>
      <c r="M34" s="12"/>
    </row>
    <row r="35" spans="1:13" ht="15">
      <c r="A35" s="3"/>
      <c r="B35" s="3"/>
      <c r="C35" s="3"/>
      <c r="D35" s="3"/>
      <c r="E35" s="13"/>
      <c r="F35" s="11"/>
      <c r="G35" s="11"/>
      <c r="H35" s="12"/>
      <c r="I35" s="5"/>
      <c r="J35" s="5"/>
      <c r="K35" s="12"/>
      <c r="L35" s="12"/>
      <c r="M35" s="12"/>
    </row>
    <row r="36" spans="1:13" ht="15">
      <c r="A36" s="10" t="s">
        <v>7</v>
      </c>
      <c r="B36" s="3"/>
      <c r="C36" s="3"/>
      <c r="D36" s="3"/>
      <c r="E36" s="13"/>
      <c r="F36" s="11"/>
      <c r="G36" s="11"/>
      <c r="H36" s="12"/>
      <c r="I36" s="5"/>
      <c r="J36" s="5"/>
      <c r="K36" s="12"/>
      <c r="L36" s="12"/>
      <c r="M36" s="12"/>
    </row>
    <row r="37" spans="1:13" ht="15">
      <c r="A37" s="3"/>
      <c r="B37" s="3"/>
      <c r="C37" s="3"/>
      <c r="D37" s="3"/>
      <c r="E37" s="13"/>
      <c r="F37" s="11"/>
      <c r="G37" s="11"/>
      <c r="H37" s="12"/>
      <c r="I37" s="5"/>
      <c r="J37" s="5"/>
      <c r="K37" s="12"/>
      <c r="L37" s="12"/>
      <c r="M37" s="12"/>
    </row>
    <row r="38" spans="1:13" ht="15">
      <c r="A38" s="3" t="s">
        <v>8</v>
      </c>
      <c r="B38" s="3"/>
      <c r="C38" s="3"/>
      <c r="D38" s="3"/>
      <c r="E38" s="201">
        <v>128000000</v>
      </c>
      <c r="F38" s="11"/>
      <c r="G38" s="11">
        <v>128000000</v>
      </c>
      <c r="H38" s="12"/>
      <c r="I38" s="5"/>
      <c r="J38" s="5"/>
      <c r="K38" s="12"/>
      <c r="L38" s="12"/>
      <c r="M38" s="12"/>
    </row>
    <row r="39" spans="1:13" ht="15">
      <c r="A39" s="3" t="s">
        <v>9</v>
      </c>
      <c r="B39" s="3"/>
      <c r="C39" s="3"/>
      <c r="D39" s="3"/>
      <c r="E39" s="201">
        <v>5982397.12</v>
      </c>
      <c r="F39" s="11"/>
      <c r="G39" s="11">
        <v>5982397.12</v>
      </c>
      <c r="H39" s="12"/>
      <c r="I39" s="5"/>
      <c r="J39" s="5"/>
      <c r="K39" s="12"/>
      <c r="L39" s="12"/>
      <c r="M39" s="12"/>
    </row>
    <row r="40" spans="1:13" ht="15">
      <c r="A40" s="3" t="s">
        <v>10</v>
      </c>
      <c r="B40" s="3"/>
      <c r="C40" s="3"/>
      <c r="D40" s="3"/>
      <c r="E40" s="13">
        <f>E104</f>
        <v>1966390.04</v>
      </c>
      <c r="F40" s="11"/>
      <c r="G40" s="11">
        <f>G104</f>
        <v>2052748.45</v>
      </c>
      <c r="H40" s="12"/>
      <c r="I40" s="12"/>
      <c r="J40" s="12"/>
      <c r="K40" s="12"/>
      <c r="L40" s="12"/>
      <c r="M40" s="12"/>
    </row>
    <row r="41" spans="1:13" ht="15">
      <c r="A41" s="3"/>
      <c r="B41" s="3"/>
      <c r="C41" s="3"/>
      <c r="D41" s="3"/>
      <c r="E41" s="13"/>
      <c r="F41" s="11"/>
      <c r="G41" s="11"/>
      <c r="H41" s="12"/>
      <c r="I41" s="12"/>
      <c r="J41" s="12"/>
      <c r="K41" s="5"/>
      <c r="L41" s="5"/>
      <c r="M41" s="5"/>
    </row>
    <row r="42" spans="1:13" ht="15">
      <c r="A42" s="3"/>
      <c r="B42" s="3"/>
      <c r="C42" s="3"/>
      <c r="D42" s="3"/>
      <c r="E42" s="25">
        <f>SUM(E38:E41)</f>
        <v>135948787.16</v>
      </c>
      <c r="F42" s="11"/>
      <c r="G42" s="26">
        <f>SUM(G38:G40)</f>
        <v>136035145.57</v>
      </c>
      <c r="H42" s="12"/>
      <c r="I42" s="5"/>
      <c r="J42" s="5"/>
      <c r="K42" s="5"/>
      <c r="L42" s="5"/>
      <c r="M42" s="5"/>
    </row>
    <row r="43" spans="1:13" ht="15">
      <c r="A43" s="3"/>
      <c r="B43" s="3"/>
      <c r="C43" s="3"/>
      <c r="D43" s="3"/>
      <c r="E43" s="27"/>
      <c r="F43" s="11"/>
      <c r="G43" s="27"/>
      <c r="H43" s="12"/>
      <c r="I43" s="5"/>
      <c r="J43" s="5"/>
      <c r="K43" s="5"/>
      <c r="L43" s="5"/>
      <c r="M43" s="5"/>
    </row>
    <row r="44" spans="1:13" ht="15">
      <c r="A44" s="3"/>
      <c r="B44" s="3"/>
      <c r="C44" s="3"/>
      <c r="D44" s="3"/>
      <c r="E44" s="13"/>
      <c r="F44" s="11"/>
      <c r="G44" s="11"/>
      <c r="H44" s="12"/>
      <c r="I44" s="5"/>
      <c r="J44" s="5"/>
      <c r="K44" s="5"/>
      <c r="L44" s="5"/>
      <c r="M44" s="5"/>
    </row>
    <row r="45" spans="3:13" ht="15">
      <c r="C45" s="3"/>
      <c r="D45" s="3"/>
      <c r="E45" s="13"/>
      <c r="F45" s="11"/>
      <c r="G45" s="29"/>
      <c r="H45" s="12"/>
      <c r="I45" s="5"/>
      <c r="J45" s="5"/>
      <c r="K45" s="5"/>
      <c r="L45" s="5"/>
      <c r="M45" s="5"/>
    </row>
    <row r="46" spans="1:13" ht="15">
      <c r="A46" s="30"/>
      <c r="B46" s="3"/>
      <c r="C46" s="3"/>
      <c r="D46" s="3"/>
      <c r="E46" s="13"/>
      <c r="F46" s="11"/>
      <c r="G46" s="11"/>
      <c r="H46" s="12"/>
      <c r="I46" s="5"/>
      <c r="J46" s="5"/>
      <c r="K46" s="5"/>
      <c r="L46" s="5"/>
      <c r="M46" s="5"/>
    </row>
    <row r="47" spans="1:13" ht="15">
      <c r="A47" s="3"/>
      <c r="B47" s="3"/>
      <c r="C47" s="3"/>
      <c r="D47" s="3"/>
      <c r="E47" s="13"/>
      <c r="F47" s="11"/>
      <c r="G47" s="11"/>
      <c r="H47" s="12"/>
      <c r="I47" s="5"/>
      <c r="J47" s="5"/>
      <c r="K47" s="5"/>
      <c r="L47" s="5"/>
      <c r="M47" s="5"/>
    </row>
    <row r="48" spans="1:13" ht="15">
      <c r="A48" s="3"/>
      <c r="B48" s="3"/>
      <c r="C48" s="3"/>
      <c r="D48" s="3"/>
      <c r="E48" s="13"/>
      <c r="F48" s="11"/>
      <c r="G48" s="11"/>
      <c r="H48" s="12"/>
      <c r="I48" s="5"/>
      <c r="J48" s="5"/>
      <c r="K48" s="5"/>
      <c r="L48" s="5"/>
      <c r="M48" s="5"/>
    </row>
    <row r="49" spans="1:13" ht="15">
      <c r="A49" s="3"/>
      <c r="B49" s="3"/>
      <c r="C49" s="3"/>
      <c r="D49" s="3"/>
      <c r="E49" s="13"/>
      <c r="F49" s="11"/>
      <c r="G49" s="11"/>
      <c r="H49" s="12"/>
      <c r="I49" s="5"/>
      <c r="J49" s="5"/>
      <c r="K49" s="5"/>
      <c r="L49" s="5"/>
      <c r="M49" s="5"/>
    </row>
    <row r="50" spans="1:13" ht="15">
      <c r="A50" s="2" t="s">
        <v>0</v>
      </c>
      <c r="B50" s="2"/>
      <c r="C50" s="3"/>
      <c r="D50" s="3"/>
      <c r="E50" s="13"/>
      <c r="F50" s="11"/>
      <c r="G50" s="4" t="e">
        <f>#REF!</f>
        <v>#REF!</v>
      </c>
      <c r="H50" s="12"/>
      <c r="I50" s="5"/>
      <c r="J50" s="5"/>
      <c r="K50" s="5"/>
      <c r="L50" s="5"/>
      <c r="M50" s="5"/>
    </row>
    <row r="51" spans="1:13" ht="15">
      <c r="A51" s="2" t="e">
        <f>#REF!</f>
        <v>#REF!</v>
      </c>
      <c r="B51" s="3"/>
      <c r="C51" s="3"/>
      <c r="D51" s="3"/>
      <c r="E51" s="13"/>
      <c r="F51" s="11"/>
      <c r="G51" s="11"/>
      <c r="H51" s="12"/>
      <c r="I51" s="5"/>
      <c r="J51" s="5"/>
      <c r="K51" s="5"/>
      <c r="L51" s="5"/>
      <c r="M51" s="5"/>
    </row>
    <row r="52" spans="1:13" ht="15">
      <c r="A52" s="3"/>
      <c r="B52" s="3"/>
      <c r="C52" s="3"/>
      <c r="D52" s="3"/>
      <c r="E52" s="13"/>
      <c r="F52" s="11"/>
      <c r="G52" s="11"/>
      <c r="H52" s="12"/>
      <c r="I52" s="5"/>
      <c r="J52" s="5"/>
      <c r="K52" s="5"/>
      <c r="L52" s="5"/>
      <c r="M52" s="5"/>
    </row>
    <row r="53" spans="1:13" ht="15">
      <c r="A53" s="6"/>
      <c r="B53" s="6"/>
      <c r="C53" s="6"/>
      <c r="D53" s="6"/>
      <c r="E53" s="25"/>
      <c r="F53" s="26"/>
      <c r="G53" s="26"/>
      <c r="H53" s="12"/>
      <c r="I53" s="5"/>
      <c r="J53" s="5"/>
      <c r="K53" s="5"/>
      <c r="L53" s="5"/>
      <c r="M53" s="5"/>
    </row>
    <row r="54" spans="1:13" ht="15">
      <c r="A54" s="3"/>
      <c r="B54" s="3"/>
      <c r="C54" s="3"/>
      <c r="D54" s="3"/>
      <c r="E54" s="13"/>
      <c r="F54" s="11"/>
      <c r="G54" s="11"/>
      <c r="H54" s="12"/>
      <c r="I54" s="5"/>
      <c r="J54" s="5"/>
      <c r="K54" s="5"/>
      <c r="L54" s="5"/>
      <c r="M54" s="5"/>
    </row>
    <row r="55" spans="1:13" ht="15">
      <c r="A55" s="3"/>
      <c r="B55" s="3"/>
      <c r="C55" s="3"/>
      <c r="D55" s="3"/>
      <c r="E55" s="31" t="e">
        <f>#REF!</f>
        <v>#REF!</v>
      </c>
      <c r="F55" s="3"/>
      <c r="G55" s="9" t="e">
        <f>#REF!</f>
        <v>#REF!</v>
      </c>
      <c r="H55" s="12"/>
      <c r="I55" s="5"/>
      <c r="J55" s="5"/>
      <c r="K55" s="5"/>
      <c r="L55" s="5"/>
      <c r="M55" s="5"/>
    </row>
    <row r="56" spans="1:13" ht="15">
      <c r="A56" s="3"/>
      <c r="B56" s="3"/>
      <c r="C56" s="3"/>
      <c r="D56" s="3"/>
      <c r="E56" s="13"/>
      <c r="F56" s="11"/>
      <c r="G56" s="11"/>
      <c r="H56" s="12"/>
      <c r="I56" s="5"/>
      <c r="J56" s="5"/>
      <c r="K56" s="5"/>
      <c r="L56" s="5"/>
      <c r="M56" s="5"/>
    </row>
    <row r="57" spans="1:13" ht="15">
      <c r="A57" s="11" t="s">
        <v>11</v>
      </c>
      <c r="B57" s="3"/>
      <c r="C57" s="3"/>
      <c r="D57" s="3"/>
      <c r="E57" s="201">
        <v>103451.69</v>
      </c>
      <c r="F57" s="11"/>
      <c r="G57" s="13">
        <v>222404.04</v>
      </c>
      <c r="H57" s="12"/>
      <c r="I57" s="5"/>
      <c r="J57" s="5"/>
      <c r="K57" s="5"/>
      <c r="L57" s="5"/>
      <c r="M57" s="5"/>
    </row>
    <row r="58" spans="1:13" ht="15">
      <c r="A58" s="3"/>
      <c r="B58" s="3"/>
      <c r="C58" s="3"/>
      <c r="D58" s="3"/>
      <c r="E58" s="13"/>
      <c r="F58" s="11"/>
      <c r="G58" s="13"/>
      <c r="H58" s="12"/>
      <c r="I58" s="5"/>
      <c r="J58" s="5"/>
      <c r="K58" s="5"/>
      <c r="L58" s="5"/>
      <c r="M58" s="5"/>
    </row>
    <row r="59" spans="1:13" ht="15">
      <c r="A59" s="7" t="s">
        <v>12</v>
      </c>
      <c r="B59" s="3"/>
      <c r="C59" s="3"/>
      <c r="D59" s="3"/>
      <c r="E59" s="13"/>
      <c r="F59" s="11"/>
      <c r="G59" s="13"/>
      <c r="H59" s="12"/>
      <c r="I59" s="5"/>
      <c r="J59" s="5"/>
      <c r="K59" s="5"/>
      <c r="L59" s="5"/>
      <c r="M59" s="5"/>
    </row>
    <row r="60" spans="1:13" ht="15">
      <c r="A60" s="7"/>
      <c r="B60" s="3"/>
      <c r="C60" s="3"/>
      <c r="D60" s="3"/>
      <c r="E60" s="13"/>
      <c r="F60" s="11"/>
      <c r="G60" s="13"/>
      <c r="H60" s="12"/>
      <c r="I60" s="5"/>
      <c r="J60" s="5"/>
      <c r="K60" s="5"/>
      <c r="L60" s="5"/>
      <c r="M60" s="5"/>
    </row>
    <row r="61" spans="1:13" ht="15">
      <c r="A61" s="7" t="s">
        <v>13</v>
      </c>
      <c r="B61" s="3"/>
      <c r="C61" s="3"/>
      <c r="D61" s="3"/>
      <c r="E61" s="13"/>
      <c r="F61" s="11"/>
      <c r="G61" s="13"/>
      <c r="H61" s="12"/>
      <c r="I61" s="5"/>
      <c r="J61" s="5"/>
      <c r="K61" s="5"/>
      <c r="L61" s="5"/>
      <c r="M61" s="5"/>
    </row>
    <row r="62" spans="1:13" ht="15">
      <c r="A62" s="3"/>
      <c r="B62" s="11" t="s">
        <v>31</v>
      </c>
      <c r="C62" s="3"/>
      <c r="D62" s="3"/>
      <c r="E62" s="204">
        <v>49000</v>
      </c>
      <c r="F62" s="15"/>
      <c r="G62" s="234">
        <v>102677.6</v>
      </c>
      <c r="H62" s="228"/>
      <c r="I62" s="5"/>
      <c r="J62" s="5"/>
      <c r="K62" s="5"/>
      <c r="L62" s="5"/>
      <c r="M62" s="5"/>
    </row>
    <row r="63" spans="1:13" ht="15">
      <c r="A63" s="3"/>
      <c r="B63" s="11" t="s">
        <v>32</v>
      </c>
      <c r="C63" s="3"/>
      <c r="D63" s="3"/>
      <c r="E63" s="202">
        <v>32691.5</v>
      </c>
      <c r="F63" s="15"/>
      <c r="G63" s="235">
        <v>47833.8</v>
      </c>
      <c r="H63" s="228"/>
      <c r="I63" s="5"/>
      <c r="J63" s="5"/>
      <c r="K63" s="5"/>
      <c r="L63" s="5"/>
      <c r="M63" s="5"/>
    </row>
    <row r="64" spans="1:13" ht="15">
      <c r="A64" s="3"/>
      <c r="B64" s="11" t="s">
        <v>33</v>
      </c>
      <c r="C64" s="3"/>
      <c r="D64" s="3"/>
      <c r="E64" s="202">
        <v>7009.25</v>
      </c>
      <c r="F64" s="15"/>
      <c r="G64" s="235">
        <v>6013.5</v>
      </c>
      <c r="H64" s="228"/>
      <c r="I64" s="5"/>
      <c r="J64" s="5"/>
      <c r="K64" s="5"/>
      <c r="L64" s="5"/>
      <c r="M64" s="5"/>
    </row>
    <row r="65" spans="1:13" ht="15">
      <c r="A65" s="3"/>
      <c r="B65" s="11" t="s">
        <v>34</v>
      </c>
      <c r="C65" s="3"/>
      <c r="D65" s="3"/>
      <c r="E65" s="202">
        <v>1640</v>
      </c>
      <c r="F65" s="15"/>
      <c r="G65" s="235">
        <v>1295.67</v>
      </c>
      <c r="H65" s="228"/>
      <c r="I65" s="5"/>
      <c r="J65" s="5"/>
      <c r="K65" s="5"/>
      <c r="L65" s="5"/>
      <c r="M65" s="5"/>
    </row>
    <row r="66" spans="1:13" ht="15">
      <c r="A66" s="3"/>
      <c r="B66" s="11" t="s">
        <v>35</v>
      </c>
      <c r="C66" s="3"/>
      <c r="D66" s="3"/>
      <c r="E66" s="202">
        <v>3600</v>
      </c>
      <c r="F66" s="15"/>
      <c r="G66" s="235">
        <v>7400</v>
      </c>
      <c r="H66" s="228"/>
      <c r="I66" s="5"/>
      <c r="J66" s="5"/>
      <c r="K66" s="5"/>
      <c r="L66" s="5"/>
      <c r="M66" s="5"/>
    </row>
    <row r="67" spans="1:13" ht="15">
      <c r="A67" s="3"/>
      <c r="B67" s="11" t="s">
        <v>36</v>
      </c>
      <c r="C67" s="3"/>
      <c r="D67" s="3"/>
      <c r="E67" s="202">
        <v>592</v>
      </c>
      <c r="F67" s="15"/>
      <c r="G67" s="235">
        <v>660</v>
      </c>
      <c r="H67" s="228"/>
      <c r="I67" s="5"/>
      <c r="J67" s="5"/>
      <c r="K67" s="5"/>
      <c r="L67" s="5"/>
      <c r="M67" s="5"/>
    </row>
    <row r="68" spans="1:13" ht="15">
      <c r="A68" s="3"/>
      <c r="B68" s="11" t="s">
        <v>37</v>
      </c>
      <c r="C68" s="3"/>
      <c r="D68" s="3"/>
      <c r="E68" s="202">
        <v>290</v>
      </c>
      <c r="F68" s="15"/>
      <c r="G68" s="235">
        <v>288</v>
      </c>
      <c r="H68" s="228"/>
      <c r="I68" s="5"/>
      <c r="J68" s="5"/>
      <c r="K68" s="5"/>
      <c r="L68" s="5"/>
      <c r="M68" s="5"/>
    </row>
    <row r="69" spans="1:13" ht="15">
      <c r="A69" s="3"/>
      <c r="B69" s="11" t="s">
        <v>38</v>
      </c>
      <c r="C69" s="3"/>
      <c r="D69" s="3"/>
      <c r="E69" s="202">
        <v>0</v>
      </c>
      <c r="F69" s="15"/>
      <c r="G69" s="235">
        <v>-1500</v>
      </c>
      <c r="H69" s="228"/>
      <c r="I69" s="5"/>
      <c r="J69" s="5"/>
      <c r="K69" s="5"/>
      <c r="L69" s="5"/>
      <c r="M69" s="5"/>
    </row>
    <row r="70" spans="1:13" ht="15">
      <c r="A70" s="3"/>
      <c r="B70" s="11" t="s">
        <v>39</v>
      </c>
      <c r="C70" s="3"/>
      <c r="D70" s="3"/>
      <c r="E70" s="202">
        <v>8698</v>
      </c>
      <c r="F70" s="15"/>
      <c r="G70" s="236">
        <v>3003.4</v>
      </c>
      <c r="H70" s="228"/>
      <c r="I70" s="5"/>
      <c r="J70" s="5"/>
      <c r="K70" s="5"/>
      <c r="L70" s="5"/>
      <c r="M70" s="5"/>
    </row>
    <row r="71" spans="1:13" ht="15">
      <c r="A71" s="3"/>
      <c r="B71" s="11"/>
      <c r="C71" s="3"/>
      <c r="D71" s="3"/>
      <c r="E71" s="14">
        <f>SUM(E62:E70)</f>
        <v>103520.75</v>
      </c>
      <c r="F71" s="15"/>
      <c r="G71" s="237">
        <f>SUM(G62:G70)</f>
        <v>167671.97000000003</v>
      </c>
      <c r="H71" s="228"/>
      <c r="I71" s="5"/>
      <c r="J71" s="5"/>
      <c r="K71" s="5"/>
      <c r="L71" s="5"/>
      <c r="M71" s="5"/>
    </row>
    <row r="72" spans="1:10" ht="15">
      <c r="A72" s="3"/>
      <c r="B72" s="11"/>
      <c r="C72" s="3"/>
      <c r="E72" s="32"/>
      <c r="G72" s="178"/>
      <c r="H72" s="12"/>
      <c r="I72" s="5"/>
      <c r="J72" s="5"/>
    </row>
    <row r="73" spans="1:10" ht="15">
      <c r="A73" s="7" t="s">
        <v>14</v>
      </c>
      <c r="B73" s="11"/>
      <c r="C73" s="3"/>
      <c r="H73" s="12"/>
      <c r="I73" s="5"/>
      <c r="J73" s="5"/>
    </row>
    <row r="74" spans="1:10" ht="15">
      <c r="A74" s="7"/>
      <c r="B74" s="3" t="s">
        <v>40</v>
      </c>
      <c r="C74" s="3"/>
      <c r="D74" s="3"/>
      <c r="E74" s="204">
        <v>2268</v>
      </c>
      <c r="F74" s="15"/>
      <c r="G74" s="234">
        <v>4983.82</v>
      </c>
      <c r="H74" s="178"/>
      <c r="I74" s="5"/>
      <c r="J74" s="5"/>
    </row>
    <row r="75" spans="1:10" ht="15">
      <c r="A75" s="7"/>
      <c r="B75" s="3" t="s">
        <v>41</v>
      </c>
      <c r="C75" s="3"/>
      <c r="D75" s="3"/>
      <c r="E75" s="202">
        <v>0</v>
      </c>
      <c r="F75" s="15"/>
      <c r="G75" s="235">
        <v>25000</v>
      </c>
      <c r="H75" s="178"/>
      <c r="I75" s="5"/>
      <c r="J75" s="5"/>
    </row>
    <row r="76" spans="1:10" ht="15">
      <c r="A76" s="7"/>
      <c r="B76" s="3" t="s">
        <v>42</v>
      </c>
      <c r="C76" s="3"/>
      <c r="D76" s="3"/>
      <c r="E76" s="202">
        <v>30000</v>
      </c>
      <c r="F76" s="15"/>
      <c r="G76" s="235">
        <v>60000</v>
      </c>
      <c r="H76" s="178"/>
      <c r="I76" s="5"/>
      <c r="J76" s="5"/>
    </row>
    <row r="77" spans="1:10" ht="15">
      <c r="A77" s="7"/>
      <c r="B77" s="3" t="s">
        <v>43</v>
      </c>
      <c r="C77" s="3"/>
      <c r="D77" s="3"/>
      <c r="E77" s="202">
        <v>4500</v>
      </c>
      <c r="F77" s="15"/>
      <c r="G77" s="235">
        <v>9000</v>
      </c>
      <c r="H77" s="178"/>
      <c r="I77" s="5"/>
      <c r="J77" s="5"/>
    </row>
    <row r="78" spans="1:10" ht="15">
      <c r="A78" s="7"/>
      <c r="B78" s="3" t="s">
        <v>44</v>
      </c>
      <c r="C78" s="3"/>
      <c r="D78" s="3"/>
      <c r="E78" s="202">
        <v>0</v>
      </c>
      <c r="F78" s="15"/>
      <c r="G78" s="235">
        <v>240</v>
      </c>
      <c r="H78" s="178"/>
      <c r="I78" s="5"/>
      <c r="J78" s="5"/>
    </row>
    <row r="79" spans="1:10" ht="15">
      <c r="A79" s="7"/>
      <c r="B79" s="3" t="s">
        <v>45</v>
      </c>
      <c r="C79" s="3"/>
      <c r="D79" s="3"/>
      <c r="E79" s="202">
        <v>40</v>
      </c>
      <c r="F79" s="15"/>
      <c r="G79" s="235">
        <v>27</v>
      </c>
      <c r="H79" s="178"/>
      <c r="I79" s="5"/>
      <c r="J79" s="5"/>
    </row>
    <row r="80" spans="1:10" ht="15">
      <c r="A80" s="3"/>
      <c r="B80" s="3" t="s">
        <v>46</v>
      </c>
      <c r="C80" s="3"/>
      <c r="D80" s="3"/>
      <c r="E80" s="202">
        <v>0</v>
      </c>
      <c r="F80" s="15"/>
      <c r="G80" s="235">
        <v>267.75</v>
      </c>
      <c r="H80" s="178"/>
      <c r="I80" s="5"/>
      <c r="J80" s="5"/>
    </row>
    <row r="81" spans="1:10" ht="15">
      <c r="A81" s="3"/>
      <c r="B81" s="3" t="s">
        <v>47</v>
      </c>
      <c r="C81" s="3"/>
      <c r="D81" s="3"/>
      <c r="E81" s="202">
        <v>0</v>
      </c>
      <c r="F81" s="15"/>
      <c r="G81" s="235">
        <v>-16100</v>
      </c>
      <c r="H81" s="178"/>
      <c r="I81" s="5"/>
      <c r="J81" s="5"/>
    </row>
    <row r="82" spans="1:10" ht="15">
      <c r="A82" s="3"/>
      <c r="B82" s="3" t="s">
        <v>48</v>
      </c>
      <c r="C82" s="3"/>
      <c r="D82" s="3"/>
      <c r="E82" s="202">
        <v>150</v>
      </c>
      <c r="F82" s="15"/>
      <c r="G82" s="235">
        <v>0</v>
      </c>
      <c r="H82" s="178"/>
      <c r="I82" s="5"/>
      <c r="J82" s="5"/>
    </row>
    <row r="83" spans="1:10" ht="15">
      <c r="A83" s="3"/>
      <c r="B83" s="3" t="s">
        <v>49</v>
      </c>
      <c r="C83" s="3"/>
      <c r="D83" s="3"/>
      <c r="E83" s="202">
        <v>0</v>
      </c>
      <c r="F83" s="15"/>
      <c r="G83" s="235">
        <v>2578</v>
      </c>
      <c r="H83" s="178"/>
      <c r="I83" s="5"/>
      <c r="J83" s="5"/>
    </row>
    <row r="84" spans="1:10" ht="15">
      <c r="A84" s="3"/>
      <c r="B84" s="3" t="s">
        <v>50</v>
      </c>
      <c r="C84" s="3"/>
      <c r="D84" s="3"/>
      <c r="E84" s="202">
        <v>331.65</v>
      </c>
      <c r="F84" s="15"/>
      <c r="G84" s="235">
        <v>663.3</v>
      </c>
      <c r="H84" s="228"/>
      <c r="I84" s="5"/>
      <c r="J84" s="5"/>
    </row>
    <row r="85" spans="1:10" ht="15">
      <c r="A85" s="3"/>
      <c r="B85" s="3" t="s">
        <v>51</v>
      </c>
      <c r="C85" s="3"/>
      <c r="D85" s="3"/>
      <c r="E85" s="202">
        <v>0</v>
      </c>
      <c r="F85" s="15"/>
      <c r="G85" s="235">
        <v>12331.52</v>
      </c>
      <c r="H85" s="228"/>
      <c r="I85" s="5"/>
      <c r="J85" s="5"/>
    </row>
    <row r="86" spans="1:10" ht="15">
      <c r="A86" s="3"/>
      <c r="B86" s="3" t="s">
        <v>706</v>
      </c>
      <c r="C86" s="3"/>
      <c r="D86" s="3"/>
      <c r="E86" s="202">
        <v>500</v>
      </c>
      <c r="F86" s="15"/>
      <c r="G86" s="235">
        <v>0</v>
      </c>
      <c r="H86" s="228"/>
      <c r="I86" s="5"/>
      <c r="J86" s="5"/>
    </row>
    <row r="87" spans="1:10" ht="15">
      <c r="A87" s="3"/>
      <c r="B87" s="11" t="s">
        <v>52</v>
      </c>
      <c r="C87" s="3"/>
      <c r="D87" s="3"/>
      <c r="E87" s="202">
        <v>4550</v>
      </c>
      <c r="F87" s="15"/>
      <c r="G87" s="235">
        <v>7190</v>
      </c>
      <c r="H87" s="228"/>
      <c r="I87" s="5"/>
      <c r="J87" s="5"/>
    </row>
    <row r="88" spans="1:10" ht="15">
      <c r="A88" s="3"/>
      <c r="B88" s="3" t="s">
        <v>53</v>
      </c>
      <c r="C88" s="3"/>
      <c r="D88" s="3"/>
      <c r="E88" s="202">
        <v>0</v>
      </c>
      <c r="F88" s="15"/>
      <c r="G88" s="235">
        <v>600</v>
      </c>
      <c r="H88" s="228"/>
      <c r="I88" s="5"/>
      <c r="J88" s="5"/>
    </row>
    <row r="89" spans="1:10" ht="15">
      <c r="A89" s="3"/>
      <c r="B89" s="3" t="s">
        <v>54</v>
      </c>
      <c r="C89" s="3"/>
      <c r="D89" s="3"/>
      <c r="E89" s="202">
        <v>0</v>
      </c>
      <c r="F89" s="15"/>
      <c r="G89" s="235">
        <v>5122.78</v>
      </c>
      <c r="H89" s="228"/>
      <c r="I89" s="5"/>
      <c r="J89" s="5"/>
    </row>
    <row r="90" spans="1:10" ht="15">
      <c r="A90" s="3"/>
      <c r="B90" s="3" t="s">
        <v>55</v>
      </c>
      <c r="C90" s="3"/>
      <c r="D90" s="3"/>
      <c r="E90" s="202">
        <v>14631.55</v>
      </c>
      <c r="F90" s="15"/>
      <c r="G90" s="235">
        <v>24462.15</v>
      </c>
      <c r="H90" s="228"/>
      <c r="I90" s="5"/>
      <c r="J90" s="5"/>
    </row>
    <row r="91" spans="1:10" ht="15">
      <c r="A91" s="3"/>
      <c r="B91" s="11" t="s">
        <v>56</v>
      </c>
      <c r="C91" s="3"/>
      <c r="D91" s="3"/>
      <c r="E91" s="202">
        <v>0</v>
      </c>
      <c r="F91" s="15"/>
      <c r="G91" s="235">
        <v>5345</v>
      </c>
      <c r="H91" s="228"/>
      <c r="I91" s="5"/>
      <c r="J91" s="5"/>
    </row>
    <row r="92" spans="1:10" ht="15">
      <c r="A92" s="3"/>
      <c r="B92" s="11" t="s">
        <v>57</v>
      </c>
      <c r="C92" s="3"/>
      <c r="D92" s="3"/>
      <c r="E92" s="202">
        <v>1800</v>
      </c>
      <c r="F92" s="15"/>
      <c r="G92" s="236">
        <v>0</v>
      </c>
      <c r="H92" s="228"/>
      <c r="I92" s="5"/>
      <c r="J92" s="5"/>
    </row>
    <row r="93" spans="1:10" ht="15">
      <c r="A93" s="3"/>
      <c r="B93" s="3"/>
      <c r="C93" s="3"/>
      <c r="D93" s="3"/>
      <c r="E93" s="14">
        <f>SUM(E74:E92)</f>
        <v>58771.2</v>
      </c>
      <c r="F93" s="15"/>
      <c r="G93" s="237">
        <f>SUM(G74:G92)</f>
        <v>141711.32</v>
      </c>
      <c r="H93" s="228"/>
      <c r="I93" s="5"/>
      <c r="J93" s="5"/>
    </row>
    <row r="94" spans="1:10" ht="15">
      <c r="A94" s="3"/>
      <c r="B94" s="3"/>
      <c r="C94" s="3"/>
      <c r="D94" s="3"/>
      <c r="E94" s="23"/>
      <c r="F94" s="11"/>
      <c r="G94" s="168"/>
      <c r="H94" s="12"/>
      <c r="I94" s="5"/>
      <c r="J94" s="5"/>
    </row>
    <row r="95" spans="1:10" ht="15">
      <c r="A95" s="3" t="s">
        <v>15</v>
      </c>
      <c r="B95" s="3"/>
      <c r="C95" s="3"/>
      <c r="D95" s="3"/>
      <c r="E95" s="13">
        <f>E93+E71</f>
        <v>162291.95</v>
      </c>
      <c r="F95" s="11"/>
      <c r="G95" s="13">
        <f>G93+G71</f>
        <v>309383.29000000004</v>
      </c>
      <c r="I95" s="5"/>
      <c r="J95" s="5"/>
    </row>
    <row r="96" spans="5:10" ht="15">
      <c r="E96" s="13"/>
      <c r="F96" s="11"/>
      <c r="G96" s="13"/>
      <c r="I96" s="5"/>
      <c r="J96" s="5"/>
    </row>
    <row r="97" spans="1:10" ht="15">
      <c r="A97" s="3" t="s">
        <v>16</v>
      </c>
      <c r="B97" s="3"/>
      <c r="C97" s="3"/>
      <c r="D97" s="3"/>
      <c r="E97" s="23">
        <f>E57-E95</f>
        <v>-58840.26000000001</v>
      </c>
      <c r="F97" s="11"/>
      <c r="G97" s="23">
        <f>G57-G95</f>
        <v>-86979.25000000003</v>
      </c>
      <c r="H97" s="12"/>
      <c r="I97" s="5"/>
      <c r="J97" s="5"/>
    </row>
    <row r="98" spans="1:10" ht="15">
      <c r="A98" s="3"/>
      <c r="B98" s="3"/>
      <c r="C98" s="3"/>
      <c r="D98" s="3"/>
      <c r="E98" s="13"/>
      <c r="F98" s="11"/>
      <c r="G98" s="13"/>
      <c r="H98" s="12"/>
      <c r="I98" s="5"/>
      <c r="J98" s="5"/>
    </row>
    <row r="99" spans="1:10" ht="15">
      <c r="A99" s="7" t="s">
        <v>17</v>
      </c>
      <c r="B99" s="3"/>
      <c r="C99" s="3"/>
      <c r="D99" s="3"/>
      <c r="E99" s="13"/>
      <c r="F99" s="11"/>
      <c r="G99" s="13"/>
      <c r="H99" s="12"/>
      <c r="I99" s="5"/>
      <c r="J99" s="5"/>
    </row>
    <row r="100" spans="1:10" ht="15">
      <c r="A100" s="3"/>
      <c r="B100" s="3" t="s">
        <v>58</v>
      </c>
      <c r="C100" s="3"/>
      <c r="D100" s="3"/>
      <c r="E100" s="201">
        <v>-27518.15</v>
      </c>
      <c r="F100" s="11"/>
      <c r="G100" s="13">
        <v>-59200</v>
      </c>
      <c r="H100" s="12"/>
      <c r="I100" s="5"/>
      <c r="J100" s="5"/>
    </row>
    <row r="101" spans="1:10" ht="15">
      <c r="A101" s="3"/>
      <c r="B101" s="3" t="s">
        <v>59</v>
      </c>
      <c r="C101" s="3"/>
      <c r="D101" s="3"/>
      <c r="E101" s="201">
        <v>0</v>
      </c>
      <c r="F101" s="11"/>
      <c r="G101" s="13">
        <v>-479.8</v>
      </c>
      <c r="H101" s="12"/>
      <c r="I101" s="5"/>
      <c r="J101" s="5"/>
    </row>
    <row r="102" spans="1:10" ht="15">
      <c r="A102" s="3"/>
      <c r="B102" s="5"/>
      <c r="C102" s="3"/>
      <c r="D102" s="3"/>
      <c r="E102" s="23">
        <f>SUM(E97:E101)</f>
        <v>-86358.41</v>
      </c>
      <c r="F102" s="11"/>
      <c r="G102" s="23">
        <f>SUM(G97:G101)</f>
        <v>-146659.05000000002</v>
      </c>
      <c r="H102" s="12"/>
      <c r="I102" s="5"/>
      <c r="J102" s="5"/>
    </row>
    <row r="103" spans="1:10" ht="15">
      <c r="A103" s="3" t="s">
        <v>18</v>
      </c>
      <c r="B103" s="5"/>
      <c r="C103" s="3"/>
      <c r="D103" s="3"/>
      <c r="E103" s="201">
        <v>2052748.45</v>
      </c>
      <c r="F103" s="11"/>
      <c r="G103" s="13">
        <v>2199407.5</v>
      </c>
      <c r="H103" s="12"/>
      <c r="I103" s="5"/>
      <c r="J103" s="5"/>
    </row>
    <row r="104" spans="1:10" ht="15">
      <c r="A104" s="3" t="s">
        <v>19</v>
      </c>
      <c r="B104" s="3"/>
      <c r="C104" s="3"/>
      <c r="D104" s="3"/>
      <c r="E104" s="25">
        <f>E103+E102</f>
        <v>1966390.04</v>
      </c>
      <c r="F104" s="11"/>
      <c r="G104" s="25">
        <f>G103+G102</f>
        <v>2052748.45</v>
      </c>
      <c r="H104" s="12"/>
      <c r="I104" s="5"/>
      <c r="J104" s="5"/>
    </row>
    <row r="105" spans="1:10" ht="15">
      <c r="A105" s="3"/>
      <c r="B105" s="3"/>
      <c r="C105" s="3"/>
      <c r="D105" s="3"/>
      <c r="E105" s="34"/>
      <c r="F105" s="11"/>
      <c r="G105" s="27"/>
      <c r="H105" s="12"/>
      <c r="I105" s="5"/>
      <c r="J105" s="5"/>
    </row>
    <row r="106" spans="1:10" ht="15">
      <c r="A106" s="3"/>
      <c r="B106" s="3"/>
      <c r="C106" s="3"/>
      <c r="D106" s="3"/>
      <c r="E106" s="12"/>
      <c r="F106" s="11"/>
      <c r="G106" s="13"/>
      <c r="H106" s="12"/>
      <c r="I106" s="5"/>
      <c r="J106" s="5"/>
    </row>
    <row r="107" spans="1:10" ht="15">
      <c r="A107" s="30"/>
      <c r="B107" s="3"/>
      <c r="C107" s="3"/>
      <c r="D107" s="3"/>
      <c r="E107" s="11"/>
      <c r="F107" s="11"/>
      <c r="G107" s="13"/>
      <c r="H107" s="12"/>
      <c r="I107" s="5"/>
      <c r="J107" s="5"/>
    </row>
    <row r="108" spans="1:10" ht="15">
      <c r="A108" s="3"/>
      <c r="B108" s="3"/>
      <c r="C108" s="3"/>
      <c r="D108" s="3"/>
      <c r="E108" s="13"/>
      <c r="F108" s="3"/>
      <c r="G108" s="3"/>
      <c r="H108" s="12"/>
      <c r="I108" s="5"/>
      <c r="J108" s="5"/>
    </row>
    <row r="109" spans="8:10" ht="15">
      <c r="H109" s="12"/>
      <c r="I109" s="5"/>
      <c r="J109" s="5"/>
    </row>
    <row r="110" ht="15">
      <c r="H110" s="5"/>
    </row>
  </sheetData>
  <printOptions/>
  <pageMargins left="0.5905511811023623" right="0.5905511811023623" top="0.5905511811023623" bottom="0.3937007874015748" header="0" footer="0"/>
  <pageSetup fitToHeight="1" fitToWidth="1" orientation="portrait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04"/>
  <sheetViews>
    <sheetView showOutlineSymbols="0" zoomScale="87" zoomScaleNormal="87" workbookViewId="0" topLeftCell="A1">
      <selection activeCell="B9" sqref="B9"/>
    </sheetView>
  </sheetViews>
  <sheetFormatPr defaultColWidth="8.88671875" defaultRowHeight="15"/>
  <cols>
    <col min="1" max="1" width="3.6640625" style="1" customWidth="1"/>
    <col min="2" max="2" width="15.6640625" style="1" customWidth="1"/>
    <col min="3" max="4" width="9.6640625" style="1" customWidth="1"/>
    <col min="5" max="5" width="10.6640625" style="1" customWidth="1"/>
    <col min="6" max="6" width="3.6640625" style="1" customWidth="1"/>
    <col min="7" max="7" width="11.88671875" style="221" customWidth="1"/>
    <col min="8" max="8" width="9.6640625" style="1" customWidth="1"/>
    <col min="9" max="9" width="4.6640625" style="1" customWidth="1"/>
    <col min="10" max="10" width="9.6640625" style="1" customWidth="1"/>
    <col min="11" max="11" width="10.6640625" style="1" customWidth="1"/>
    <col min="12" max="12" width="11.6640625" style="1" customWidth="1"/>
    <col min="13" max="13" width="9.6640625" style="1" customWidth="1"/>
    <col min="14" max="14" width="3.6640625" style="1" customWidth="1"/>
    <col min="15" max="15" width="9.6640625" style="1" customWidth="1"/>
    <col min="16" max="16" width="3.6640625" style="1" customWidth="1"/>
    <col min="17" max="17" width="10.6640625" style="1" customWidth="1"/>
    <col min="18" max="19" width="9.6640625" style="1" customWidth="1"/>
    <col min="20" max="20" width="3.6640625" style="1" customWidth="1"/>
    <col min="21" max="21" width="15.6640625" style="1" customWidth="1"/>
    <col min="22" max="23" width="9.6640625" style="1" customWidth="1"/>
    <col min="24" max="24" width="10.99609375" style="1" customWidth="1"/>
    <col min="25" max="25" width="3.6640625" style="1" customWidth="1"/>
    <col min="26" max="28" width="9.6640625" style="1" customWidth="1"/>
    <col min="29" max="29" width="11.10546875" style="1" customWidth="1"/>
    <col min="30" max="31" width="9.6640625" style="1" customWidth="1"/>
    <col min="32" max="32" width="3.6640625" style="1" customWidth="1"/>
    <col min="33" max="33" width="15.6640625" style="1" customWidth="1"/>
    <col min="34" max="36" width="9.6640625" style="1" customWidth="1"/>
    <col min="37" max="37" width="3.6640625" style="1" customWidth="1"/>
    <col min="38" max="39" width="9.6640625" style="1" customWidth="1"/>
    <col min="40" max="40" width="3.6640625" style="1" customWidth="1"/>
    <col min="41" max="45" width="9.6640625" style="1" customWidth="1"/>
    <col min="46" max="46" width="5.6640625" style="1" customWidth="1"/>
    <col min="47" max="16384" width="9.6640625" style="1" customWidth="1"/>
  </cols>
  <sheetData>
    <row r="1" spans="1:48" ht="15">
      <c r="A1" s="2" t="s">
        <v>443</v>
      </c>
      <c r="B1" s="3"/>
      <c r="C1" s="3"/>
      <c r="D1" s="3"/>
      <c r="E1" s="5"/>
      <c r="F1" s="83"/>
      <c r="G1" s="4" t="e">
        <f>#REF!</f>
        <v>#REF!</v>
      </c>
      <c r="H1" s="3"/>
      <c r="I1" s="3"/>
      <c r="J1" s="3"/>
      <c r="K1" s="3"/>
      <c r="L1" s="3"/>
      <c r="M1" s="3"/>
      <c r="N1" s="3"/>
      <c r="O1" s="5"/>
      <c r="P1" s="5"/>
      <c r="Q1" s="5"/>
      <c r="R1" s="5"/>
      <c r="S1" s="5"/>
      <c r="T1" s="84" t="s">
        <v>443</v>
      </c>
      <c r="U1" s="85"/>
      <c r="V1" s="85"/>
      <c r="W1" s="85"/>
      <c r="X1" s="85"/>
      <c r="Y1" s="85"/>
      <c r="Z1" s="85"/>
      <c r="AA1" s="86" t="s">
        <v>478</v>
      </c>
      <c r="AB1" s="86"/>
      <c r="AC1" s="86"/>
      <c r="AD1" s="86"/>
      <c r="AE1" s="5"/>
      <c r="AF1" s="87" t="s">
        <v>479</v>
      </c>
      <c r="AG1" s="88"/>
      <c r="AH1" s="88"/>
      <c r="AI1" s="88"/>
      <c r="AJ1" s="88"/>
      <c r="AK1" s="88"/>
      <c r="AL1" s="88"/>
      <c r="AM1" s="86"/>
      <c r="AN1" s="86"/>
      <c r="AO1" s="86"/>
      <c r="AP1" s="86"/>
      <c r="AQ1" s="86"/>
      <c r="AR1" s="86"/>
      <c r="AS1" s="89"/>
      <c r="AT1" s="89"/>
      <c r="AU1" s="89"/>
      <c r="AV1" s="5"/>
    </row>
    <row r="2" spans="1:48" ht="15">
      <c r="A2" s="2" t="e">
        <f>#REF!</f>
        <v>#REF!</v>
      </c>
      <c r="B2" s="3"/>
      <c r="C2" s="3"/>
      <c r="D2" s="3"/>
      <c r="E2" s="3"/>
      <c r="F2" s="3"/>
      <c r="G2" s="11"/>
      <c r="H2" s="3"/>
      <c r="I2" s="3"/>
      <c r="J2" s="3"/>
      <c r="K2" s="3"/>
      <c r="L2" s="3"/>
      <c r="M2" s="3"/>
      <c r="N2" s="3"/>
      <c r="O2" s="5"/>
      <c r="P2" s="5"/>
      <c r="Q2" s="5"/>
      <c r="R2" s="5"/>
      <c r="S2" s="5"/>
      <c r="T2" s="84" t="e">
        <f>#REF!</f>
        <v>#REF!</v>
      </c>
      <c r="U2" s="85"/>
      <c r="V2" s="85"/>
      <c r="W2" s="85"/>
      <c r="X2" s="85"/>
      <c r="Y2" s="85"/>
      <c r="Z2" s="85"/>
      <c r="AA2" s="86"/>
      <c r="AB2" s="86"/>
      <c r="AC2" s="86"/>
      <c r="AD2" s="86"/>
      <c r="AE2" s="5"/>
      <c r="AF2" s="87" t="e">
        <f>#REF!</f>
        <v>#REF!</v>
      </c>
      <c r="AG2" s="88"/>
      <c r="AH2" s="88"/>
      <c r="AI2" s="88"/>
      <c r="AJ2" s="88"/>
      <c r="AK2" s="88"/>
      <c r="AL2" s="88"/>
      <c r="AM2" s="86"/>
      <c r="AN2" s="86"/>
      <c r="AO2" s="86"/>
      <c r="AP2" s="86"/>
      <c r="AQ2" s="86"/>
      <c r="AR2" s="86"/>
      <c r="AS2" s="89"/>
      <c r="AT2" s="89"/>
      <c r="AU2" s="89"/>
      <c r="AV2" s="5"/>
    </row>
    <row r="3" spans="1:48" ht="15">
      <c r="A3" s="3"/>
      <c r="B3" s="3"/>
      <c r="C3" s="3"/>
      <c r="D3" s="3"/>
      <c r="E3" s="3"/>
      <c r="F3" s="3"/>
      <c r="G3" s="11"/>
      <c r="H3" s="3"/>
      <c r="I3" s="3"/>
      <c r="J3" s="3"/>
      <c r="K3" s="3"/>
      <c r="L3" s="3"/>
      <c r="M3" s="3"/>
      <c r="N3" s="3"/>
      <c r="O3" s="5"/>
      <c r="P3" s="5"/>
      <c r="Q3" s="5"/>
      <c r="R3" s="5"/>
      <c r="S3" s="5"/>
      <c r="T3" s="85"/>
      <c r="U3" s="85"/>
      <c r="V3" s="85"/>
      <c r="W3" s="85"/>
      <c r="X3" s="85"/>
      <c r="Y3" s="85"/>
      <c r="Z3" s="85"/>
      <c r="AA3" s="86"/>
      <c r="AB3" s="86"/>
      <c r="AC3" s="86"/>
      <c r="AD3" s="86"/>
      <c r="AE3" s="5"/>
      <c r="AF3" s="88"/>
      <c r="AG3" s="88"/>
      <c r="AH3" s="88"/>
      <c r="AI3" s="88"/>
      <c r="AJ3" s="88"/>
      <c r="AK3" s="88"/>
      <c r="AL3" s="88"/>
      <c r="AM3" s="86"/>
      <c r="AN3" s="86"/>
      <c r="AO3" s="86"/>
      <c r="AP3" s="86"/>
      <c r="AQ3" s="86"/>
      <c r="AR3" s="86"/>
      <c r="AS3" s="89"/>
      <c r="AT3" s="89"/>
      <c r="AU3" s="89"/>
      <c r="AV3" s="5"/>
    </row>
    <row r="4" spans="1:48" ht="15">
      <c r="A4" s="6"/>
      <c r="B4" s="6"/>
      <c r="C4" s="6"/>
      <c r="D4" s="6"/>
      <c r="E4" s="6"/>
      <c r="F4" s="6"/>
      <c r="G4" s="26"/>
      <c r="H4" s="3"/>
      <c r="I4" s="3"/>
      <c r="J4" s="3"/>
      <c r="K4" s="3"/>
      <c r="L4" s="3"/>
      <c r="M4" s="3"/>
      <c r="N4" s="3"/>
      <c r="O4" s="5"/>
      <c r="P4" s="5"/>
      <c r="Q4" s="5"/>
      <c r="R4" s="5"/>
      <c r="S4" s="5"/>
      <c r="T4" s="90"/>
      <c r="U4" s="90"/>
      <c r="V4" s="90"/>
      <c r="W4" s="90"/>
      <c r="X4" s="90"/>
      <c r="Y4" s="90"/>
      <c r="Z4" s="90"/>
      <c r="AA4" s="86"/>
      <c r="AB4" s="86"/>
      <c r="AC4" s="86"/>
      <c r="AD4" s="86"/>
      <c r="AE4" s="5"/>
      <c r="AF4" s="90"/>
      <c r="AG4" s="90"/>
      <c r="AH4" s="90"/>
      <c r="AI4" s="90"/>
      <c r="AJ4" s="90"/>
      <c r="AK4" s="90"/>
      <c r="AL4" s="90"/>
      <c r="AM4" s="86"/>
      <c r="AN4" s="86"/>
      <c r="AO4" s="86"/>
      <c r="AP4" s="86"/>
      <c r="AQ4" s="86"/>
      <c r="AR4" s="86"/>
      <c r="AS4" s="89"/>
      <c r="AT4" s="89"/>
      <c r="AU4" s="89"/>
      <c r="AV4" s="5"/>
    </row>
    <row r="5" spans="1:48" ht="15">
      <c r="A5" s="3"/>
      <c r="B5" s="3"/>
      <c r="C5" s="3"/>
      <c r="D5" s="3"/>
      <c r="E5" s="8" t="e">
        <f>#REF!</f>
        <v>#REF!</v>
      </c>
      <c r="F5" s="3"/>
      <c r="G5" s="9" t="e">
        <f>#REF!</f>
        <v>#REF!</v>
      </c>
      <c r="H5" s="10"/>
      <c r="I5" s="5"/>
      <c r="J5" s="5"/>
      <c r="K5" s="5"/>
      <c r="L5" s="5"/>
      <c r="M5" s="3"/>
      <c r="N5" s="3"/>
      <c r="O5" s="5"/>
      <c r="P5" s="5"/>
      <c r="Q5" s="5"/>
      <c r="R5" s="5"/>
      <c r="S5" s="5"/>
      <c r="T5" s="86"/>
      <c r="U5" s="86"/>
      <c r="V5" s="86"/>
      <c r="W5" s="86"/>
      <c r="X5" s="91" t="e">
        <f>#REF!</f>
        <v>#REF!</v>
      </c>
      <c r="Y5" s="86"/>
      <c r="Z5" s="92" t="e">
        <f>#REF!</f>
        <v>#REF!</v>
      </c>
      <c r="AA5" s="93"/>
      <c r="AB5" s="86"/>
      <c r="AC5" s="86"/>
      <c r="AD5" s="86"/>
      <c r="AE5" s="5"/>
      <c r="AF5" s="86"/>
      <c r="AG5" s="86"/>
      <c r="AH5" s="86"/>
      <c r="AI5" s="86"/>
      <c r="AJ5" s="91" t="e">
        <f>#REF!</f>
        <v>#REF!</v>
      </c>
      <c r="AK5" s="86"/>
      <c r="AL5" s="92" t="e">
        <f>#REF!</f>
        <v>#REF!</v>
      </c>
      <c r="AM5" s="93"/>
      <c r="AN5" s="86"/>
      <c r="AO5" s="86"/>
      <c r="AP5" s="86"/>
      <c r="AQ5" s="86"/>
      <c r="AR5" s="86"/>
      <c r="AS5" s="89"/>
      <c r="AT5" s="89"/>
      <c r="AU5" s="89"/>
      <c r="AV5" s="5"/>
    </row>
    <row r="6" spans="1:48" ht="15">
      <c r="A6" s="3"/>
      <c r="B6" s="3"/>
      <c r="C6" s="3"/>
      <c r="D6" s="3"/>
      <c r="E6" s="3"/>
      <c r="F6" s="3"/>
      <c r="G6" s="11"/>
      <c r="H6" s="3"/>
      <c r="I6" s="5"/>
      <c r="J6" s="5"/>
      <c r="K6" s="5"/>
      <c r="L6" s="5"/>
      <c r="M6" s="3"/>
      <c r="N6" s="3"/>
      <c r="O6" s="5"/>
      <c r="P6" s="5"/>
      <c r="Q6" s="5"/>
      <c r="R6" s="5"/>
      <c r="S6" s="5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5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9"/>
      <c r="AT6" s="89"/>
      <c r="AU6" s="89"/>
      <c r="AV6" s="5"/>
    </row>
    <row r="7" spans="1:48" ht="15">
      <c r="A7" s="10" t="s">
        <v>1</v>
      </c>
      <c r="B7" s="3"/>
      <c r="C7" s="3"/>
      <c r="D7" s="3"/>
      <c r="E7" s="13"/>
      <c r="F7" s="3"/>
      <c r="G7" s="11"/>
      <c r="H7" s="3"/>
      <c r="I7" s="5"/>
      <c r="J7" s="5"/>
      <c r="K7" s="5"/>
      <c r="L7" s="5"/>
      <c r="M7" s="3"/>
      <c r="N7" s="3"/>
      <c r="O7" s="5"/>
      <c r="P7" s="5"/>
      <c r="Q7" s="5"/>
      <c r="R7" s="5"/>
      <c r="S7" s="5"/>
      <c r="T7" s="93" t="s">
        <v>1</v>
      </c>
      <c r="U7" s="86"/>
      <c r="V7" s="86"/>
      <c r="W7" s="86"/>
      <c r="X7" s="94"/>
      <c r="Y7" s="86"/>
      <c r="Z7" s="86"/>
      <c r="AA7" s="86"/>
      <c r="AB7" s="86"/>
      <c r="AC7" s="86"/>
      <c r="AD7" s="86"/>
      <c r="AE7" s="5"/>
      <c r="AF7" s="93" t="s">
        <v>1</v>
      </c>
      <c r="AG7" s="86"/>
      <c r="AH7" s="86"/>
      <c r="AI7" s="86"/>
      <c r="AJ7" s="94"/>
      <c r="AK7" s="86"/>
      <c r="AL7" s="86"/>
      <c r="AM7" s="86"/>
      <c r="AN7" s="86"/>
      <c r="AO7" s="86"/>
      <c r="AP7" s="86"/>
      <c r="AQ7" s="86"/>
      <c r="AR7" s="86"/>
      <c r="AS7" s="89"/>
      <c r="AT7" s="89"/>
      <c r="AU7" s="89"/>
      <c r="AV7" s="5"/>
    </row>
    <row r="8" spans="1:48" ht="15">
      <c r="A8" s="10"/>
      <c r="B8" s="3"/>
      <c r="C8" s="3"/>
      <c r="D8" s="3"/>
      <c r="E8" s="13"/>
      <c r="F8" s="3"/>
      <c r="G8" s="11"/>
      <c r="H8" s="11"/>
      <c r="I8" s="5"/>
      <c r="J8" s="5"/>
      <c r="K8" s="5"/>
      <c r="L8" s="5"/>
      <c r="M8" s="3"/>
      <c r="N8" s="3"/>
      <c r="O8" s="5"/>
      <c r="P8" s="5"/>
      <c r="Q8" s="5"/>
      <c r="R8" s="5"/>
      <c r="S8" s="5"/>
      <c r="T8" s="93"/>
      <c r="U8" s="86"/>
      <c r="V8" s="86"/>
      <c r="W8" s="86"/>
      <c r="X8" s="94"/>
      <c r="Y8" s="86"/>
      <c r="Z8" s="95"/>
      <c r="AA8" s="95"/>
      <c r="AB8" s="86"/>
      <c r="AC8" s="86"/>
      <c r="AD8" s="86"/>
      <c r="AE8" s="5"/>
      <c r="AF8" s="93"/>
      <c r="AG8" s="86"/>
      <c r="AH8" s="86"/>
      <c r="AI8" s="86"/>
      <c r="AJ8" s="94"/>
      <c r="AK8" s="86"/>
      <c r="AL8" s="95"/>
      <c r="AM8" s="89"/>
      <c r="AN8" s="89"/>
      <c r="AO8" s="89"/>
      <c r="AP8" s="89"/>
      <c r="AQ8" s="89"/>
      <c r="AR8" s="86"/>
      <c r="AS8" s="89"/>
      <c r="AT8" s="89"/>
      <c r="AU8" s="89"/>
      <c r="AV8" s="5"/>
    </row>
    <row r="9" spans="1:48" ht="15">
      <c r="A9" s="3" t="s">
        <v>444</v>
      </c>
      <c r="B9" s="3"/>
      <c r="C9" s="3"/>
      <c r="D9" s="3"/>
      <c r="E9" s="201">
        <v>2</v>
      </c>
      <c r="F9" s="3"/>
      <c r="G9" s="11">
        <v>2</v>
      </c>
      <c r="H9" s="11"/>
      <c r="I9" s="3"/>
      <c r="J9" s="3"/>
      <c r="K9" s="3"/>
      <c r="L9" s="3"/>
      <c r="M9" s="3"/>
      <c r="N9" s="3"/>
      <c r="O9" s="5"/>
      <c r="P9" s="5"/>
      <c r="Q9" s="5"/>
      <c r="R9" s="5"/>
      <c r="S9" s="5"/>
      <c r="T9" s="86" t="s">
        <v>474</v>
      </c>
      <c r="U9" s="86"/>
      <c r="V9" s="86"/>
      <c r="W9" s="86"/>
      <c r="X9" s="210">
        <v>2</v>
      </c>
      <c r="Y9" s="86"/>
      <c r="Z9" s="95">
        <v>2</v>
      </c>
      <c r="AA9" s="95"/>
      <c r="AB9" s="86"/>
      <c r="AC9" s="86"/>
      <c r="AD9" s="86"/>
      <c r="AE9" s="5"/>
      <c r="AF9" s="86" t="s">
        <v>474</v>
      </c>
      <c r="AG9" s="86"/>
      <c r="AH9" s="86"/>
      <c r="AI9" s="86"/>
      <c r="AJ9" s="94">
        <v>0</v>
      </c>
      <c r="AK9" s="86"/>
      <c r="AL9" s="95">
        <v>0</v>
      </c>
      <c r="AM9" s="89"/>
      <c r="AN9" s="89"/>
      <c r="AO9" s="89"/>
      <c r="AP9" s="89"/>
      <c r="AQ9" s="89"/>
      <c r="AR9" s="86"/>
      <c r="AS9" s="89"/>
      <c r="AT9" s="89"/>
      <c r="AU9" s="89"/>
      <c r="AV9" s="5"/>
    </row>
    <row r="10" spans="1:48" ht="15">
      <c r="A10" s="3"/>
      <c r="B10" s="3"/>
      <c r="C10" s="3"/>
      <c r="D10" s="3"/>
      <c r="E10" s="13"/>
      <c r="F10" s="3"/>
      <c r="G10" s="11"/>
      <c r="H10" s="11"/>
      <c r="I10" s="3"/>
      <c r="J10" s="3"/>
      <c r="K10" s="3"/>
      <c r="L10" s="3"/>
      <c r="M10" s="3"/>
      <c r="N10" s="3"/>
      <c r="O10" s="5"/>
      <c r="P10" s="5"/>
      <c r="Q10" s="5"/>
      <c r="R10" s="5"/>
      <c r="S10" s="5"/>
      <c r="T10" s="86"/>
      <c r="U10" s="86"/>
      <c r="V10" s="86"/>
      <c r="W10" s="86"/>
      <c r="X10" s="94"/>
      <c r="Y10" s="86"/>
      <c r="Z10" s="95"/>
      <c r="AA10" s="95"/>
      <c r="AB10" s="86"/>
      <c r="AC10" s="86"/>
      <c r="AD10" s="86"/>
      <c r="AE10" s="5"/>
      <c r="AF10" s="86"/>
      <c r="AG10" s="86"/>
      <c r="AH10" s="86"/>
      <c r="AI10" s="86"/>
      <c r="AJ10" s="94"/>
      <c r="AK10" s="86"/>
      <c r="AL10" s="95"/>
      <c r="AM10" s="89"/>
      <c r="AN10" s="89"/>
      <c r="AO10" s="89"/>
      <c r="AP10" s="89"/>
      <c r="AQ10" s="89"/>
      <c r="AR10" s="86"/>
      <c r="AS10" s="89"/>
      <c r="AT10" s="89"/>
      <c r="AU10" s="89"/>
      <c r="AV10" s="5"/>
    </row>
    <row r="11" spans="1:48" ht="15">
      <c r="A11" s="3" t="s">
        <v>445</v>
      </c>
      <c r="B11" s="3"/>
      <c r="C11" s="3"/>
      <c r="D11" s="3"/>
      <c r="E11" s="201">
        <v>30000</v>
      </c>
      <c r="F11" s="3"/>
      <c r="G11" s="11">
        <v>30000</v>
      </c>
      <c r="H11" s="11"/>
      <c r="I11" s="3" t="s">
        <v>472</v>
      </c>
      <c r="J11" s="3"/>
      <c r="K11" s="3"/>
      <c r="L11" s="3"/>
      <c r="M11" s="3"/>
      <c r="N11" s="3"/>
      <c r="O11" s="5"/>
      <c r="P11" s="5"/>
      <c r="Q11" s="5"/>
      <c r="R11" s="5"/>
      <c r="S11" s="5"/>
      <c r="T11" s="86"/>
      <c r="U11" s="86"/>
      <c r="V11" s="86"/>
      <c r="W11" s="86"/>
      <c r="X11" s="94"/>
      <c r="Y11" s="86"/>
      <c r="Z11" s="95"/>
      <c r="AA11" s="95"/>
      <c r="AB11" s="86"/>
      <c r="AC11" s="86"/>
      <c r="AD11" s="86"/>
      <c r="AE11" s="5"/>
      <c r="AF11" s="86"/>
      <c r="AG11" s="86"/>
      <c r="AH11" s="86"/>
      <c r="AI11" s="86"/>
      <c r="AJ11" s="94"/>
      <c r="AK11" s="86"/>
      <c r="AL11" s="95"/>
      <c r="AM11" s="89"/>
      <c r="AN11" s="89"/>
      <c r="AO11" s="89"/>
      <c r="AP11" s="89"/>
      <c r="AQ11" s="89"/>
      <c r="AR11" s="86"/>
      <c r="AS11" s="89"/>
      <c r="AT11" s="89"/>
      <c r="AU11" s="89"/>
      <c r="AV11" s="5"/>
    </row>
    <row r="12" spans="1:48" ht="15">
      <c r="A12" s="10"/>
      <c r="B12" s="3"/>
      <c r="C12" s="3"/>
      <c r="D12" s="3"/>
      <c r="E12" s="13"/>
      <c r="F12" s="3"/>
      <c r="G12" s="11"/>
      <c r="H12" s="11"/>
      <c r="I12" s="3"/>
      <c r="J12" s="3"/>
      <c r="K12" s="3"/>
      <c r="L12" s="3"/>
      <c r="M12" s="3"/>
      <c r="N12" s="3"/>
      <c r="O12" s="5"/>
      <c r="P12" s="5"/>
      <c r="Q12" s="5"/>
      <c r="R12" s="5"/>
      <c r="S12" s="5"/>
      <c r="T12" s="93"/>
      <c r="U12" s="86"/>
      <c r="V12" s="86"/>
      <c r="W12" s="86"/>
      <c r="X12" s="94"/>
      <c r="Y12" s="86"/>
      <c r="Z12" s="95"/>
      <c r="AA12" s="95"/>
      <c r="AB12" s="86"/>
      <c r="AC12" s="86"/>
      <c r="AD12" s="86"/>
      <c r="AE12" s="5"/>
      <c r="AF12" s="93"/>
      <c r="AG12" s="86"/>
      <c r="AH12" s="86"/>
      <c r="AI12" s="86"/>
      <c r="AJ12" s="94"/>
      <c r="AK12" s="86"/>
      <c r="AL12" s="95"/>
      <c r="AM12" s="89"/>
      <c r="AN12" s="89"/>
      <c r="AO12" s="89"/>
      <c r="AP12" s="89"/>
      <c r="AQ12" s="89"/>
      <c r="AR12" s="86"/>
      <c r="AS12" s="89"/>
      <c r="AT12" s="89"/>
      <c r="AU12" s="89"/>
      <c r="AV12" s="5"/>
    </row>
    <row r="13" spans="1:48" ht="15">
      <c r="A13" s="3" t="s">
        <v>4</v>
      </c>
      <c r="B13" s="3"/>
      <c r="C13" s="3"/>
      <c r="D13" s="3"/>
      <c r="E13" s="13"/>
      <c r="F13" s="3"/>
      <c r="G13" s="11"/>
      <c r="H13" s="5"/>
      <c r="I13" s="5"/>
      <c r="J13" s="5"/>
      <c r="K13" s="5"/>
      <c r="L13" s="5"/>
      <c r="M13" s="3"/>
      <c r="N13" s="3"/>
      <c r="O13" s="5"/>
      <c r="P13" s="5"/>
      <c r="Q13" s="5"/>
      <c r="R13" s="5"/>
      <c r="S13" s="5"/>
      <c r="T13" s="86" t="s">
        <v>4</v>
      </c>
      <c r="U13" s="86"/>
      <c r="V13" s="86"/>
      <c r="W13" s="86"/>
      <c r="X13" s="94"/>
      <c r="Y13" s="86"/>
      <c r="Z13" s="95"/>
      <c r="AA13" s="95"/>
      <c r="AB13" s="89"/>
      <c r="AC13" s="89"/>
      <c r="AD13" s="89"/>
      <c r="AE13" s="5"/>
      <c r="AF13" s="86" t="s">
        <v>4</v>
      </c>
      <c r="AG13" s="86"/>
      <c r="AH13" s="86"/>
      <c r="AI13" s="86"/>
      <c r="AJ13" s="94"/>
      <c r="AK13" s="86"/>
      <c r="AL13" s="95"/>
      <c r="AM13" s="89"/>
      <c r="AN13" s="89"/>
      <c r="AO13" s="89"/>
      <c r="AP13" s="89"/>
      <c r="AQ13" s="89"/>
      <c r="AR13" s="86"/>
      <c r="AS13" s="89"/>
      <c r="AT13" s="89"/>
      <c r="AU13" s="89"/>
      <c r="AV13" s="5"/>
    </row>
    <row r="14" spans="1:48" ht="15">
      <c r="A14" s="3"/>
      <c r="B14" s="3" t="s">
        <v>361</v>
      </c>
      <c r="C14" s="3"/>
      <c r="D14" s="3"/>
      <c r="E14" s="14">
        <f>K17</f>
        <v>3779078.58</v>
      </c>
      <c r="F14" s="74"/>
      <c r="G14" s="229">
        <f>L17</f>
        <v>3933219.61</v>
      </c>
      <c r="H14" s="238" t="s">
        <v>60</v>
      </c>
      <c r="I14" s="3" t="s">
        <v>405</v>
      </c>
      <c r="J14" s="3"/>
      <c r="K14" s="201">
        <v>3779078.58</v>
      </c>
      <c r="L14" s="201">
        <v>3933219.61</v>
      </c>
      <c r="M14" s="3"/>
      <c r="N14" s="3"/>
      <c r="O14" s="5"/>
      <c r="P14" s="5"/>
      <c r="Q14" s="5"/>
      <c r="R14" s="5"/>
      <c r="S14" s="5"/>
      <c r="T14" s="86"/>
      <c r="U14" s="86"/>
      <c r="V14" s="86"/>
      <c r="W14" s="86"/>
      <c r="X14" s="94"/>
      <c r="Y14" s="86"/>
      <c r="Z14" s="95"/>
      <c r="AA14" s="95"/>
      <c r="AB14" s="89"/>
      <c r="AC14" s="89"/>
      <c r="AD14" s="89"/>
      <c r="AE14" s="5"/>
      <c r="AF14" s="86"/>
      <c r="AG14" s="86"/>
      <c r="AH14" s="86"/>
      <c r="AI14" s="86"/>
      <c r="AJ14" s="94"/>
      <c r="AK14" s="86"/>
      <c r="AL14" s="95"/>
      <c r="AM14" s="89"/>
      <c r="AN14" s="89"/>
      <c r="AO14" s="89"/>
      <c r="AP14" s="89"/>
      <c r="AQ14" s="89"/>
      <c r="AR14" s="86"/>
      <c r="AS14" s="89"/>
      <c r="AT14" s="89"/>
      <c r="AU14" s="89"/>
      <c r="AV14" s="5"/>
    </row>
    <row r="15" spans="1:48" ht="15">
      <c r="A15" s="3"/>
      <c r="B15" s="3" t="s">
        <v>170</v>
      </c>
      <c r="C15" s="3"/>
      <c r="D15" s="3"/>
      <c r="E15" s="202">
        <v>0</v>
      </c>
      <c r="F15" s="74"/>
      <c r="G15" s="240">
        <v>1750000</v>
      </c>
      <c r="H15" s="238"/>
      <c r="I15" s="3" t="s">
        <v>406</v>
      </c>
      <c r="J15" s="3"/>
      <c r="K15" s="201">
        <v>0</v>
      </c>
      <c r="L15" s="201">
        <v>0</v>
      </c>
      <c r="M15" s="3"/>
      <c r="N15" s="3"/>
      <c r="O15" s="5"/>
      <c r="P15" s="5"/>
      <c r="Q15" s="5"/>
      <c r="R15" s="5"/>
      <c r="S15" s="5"/>
      <c r="T15" s="86"/>
      <c r="U15" s="86"/>
      <c r="V15" s="86"/>
      <c r="W15" s="86"/>
      <c r="X15" s="94"/>
      <c r="Y15" s="86"/>
      <c r="Z15" s="95"/>
      <c r="AA15" s="95"/>
      <c r="AB15" s="89"/>
      <c r="AC15" s="89"/>
      <c r="AD15" s="89"/>
      <c r="AE15" s="5"/>
      <c r="AF15" s="86"/>
      <c r="AG15" s="86"/>
      <c r="AH15" s="86"/>
      <c r="AI15" s="86"/>
      <c r="AJ15" s="94"/>
      <c r="AK15" s="86"/>
      <c r="AL15" s="95"/>
      <c r="AM15" s="89"/>
      <c r="AN15" s="89"/>
      <c r="AO15" s="89"/>
      <c r="AP15" s="89"/>
      <c r="AQ15" s="89"/>
      <c r="AR15" s="86"/>
      <c r="AS15" s="89"/>
      <c r="AT15" s="89"/>
      <c r="AU15" s="89"/>
      <c r="AV15" s="5"/>
    </row>
    <row r="16" spans="1:48" ht="15">
      <c r="A16" s="3"/>
      <c r="B16" s="3" t="s">
        <v>448</v>
      </c>
      <c r="C16" s="3"/>
      <c r="D16" s="3"/>
      <c r="E16" s="17">
        <f>K18</f>
        <v>223105</v>
      </c>
      <c r="F16" s="74"/>
      <c r="G16" s="240">
        <v>218625</v>
      </c>
      <c r="H16" s="238"/>
      <c r="I16" s="3" t="s">
        <v>407</v>
      </c>
      <c r="J16" s="3"/>
      <c r="K16" s="201">
        <v>0</v>
      </c>
      <c r="L16" s="201">
        <v>0</v>
      </c>
      <c r="M16" s="3"/>
      <c r="N16" s="3"/>
      <c r="O16" s="5"/>
      <c r="P16" s="5"/>
      <c r="Q16" s="5"/>
      <c r="R16" s="5"/>
      <c r="S16" s="5"/>
      <c r="T16" s="86"/>
      <c r="U16" s="86" t="s">
        <v>448</v>
      </c>
      <c r="V16" s="86"/>
      <c r="W16" s="86"/>
      <c r="X16" s="96">
        <f>AC16</f>
        <v>217575.31</v>
      </c>
      <c r="Y16" s="97"/>
      <c r="Z16" s="98">
        <v>217575.31</v>
      </c>
      <c r="AA16" s="99" t="s">
        <v>60</v>
      </c>
      <c r="AB16" s="86" t="s">
        <v>473</v>
      </c>
      <c r="AC16" s="210">
        <v>217575.31</v>
      </c>
      <c r="AD16" s="89"/>
      <c r="AE16" s="5"/>
      <c r="AF16" s="86"/>
      <c r="AG16" s="86" t="s">
        <v>448</v>
      </c>
      <c r="AH16" s="86"/>
      <c r="AI16" s="86"/>
      <c r="AJ16" s="96">
        <v>0</v>
      </c>
      <c r="AK16" s="97"/>
      <c r="AL16" s="98">
        <v>0</v>
      </c>
      <c r="AM16" s="100"/>
      <c r="AN16" s="89"/>
      <c r="AO16" s="89"/>
      <c r="AP16" s="89"/>
      <c r="AQ16" s="89"/>
      <c r="AR16" s="86"/>
      <c r="AS16" s="89"/>
      <c r="AT16" s="89"/>
      <c r="AU16" s="89"/>
      <c r="AV16" s="5"/>
    </row>
    <row r="17" spans="1:48" ht="15">
      <c r="A17" s="3"/>
      <c r="B17" s="3" t="s">
        <v>365</v>
      </c>
      <c r="C17" s="3"/>
      <c r="D17" s="3"/>
      <c r="E17" s="202">
        <v>4970675.05</v>
      </c>
      <c r="F17" s="74"/>
      <c r="G17" s="240">
        <v>4967991.05</v>
      </c>
      <c r="H17" s="238" t="s">
        <v>471</v>
      </c>
      <c r="I17" s="3"/>
      <c r="J17" s="3"/>
      <c r="K17" s="25">
        <f>SUM(K14:K16)</f>
        <v>3779078.58</v>
      </c>
      <c r="L17" s="25">
        <f>SUM(L14:L16)</f>
        <v>3933219.61</v>
      </c>
      <c r="M17" s="3"/>
      <c r="N17" s="3"/>
      <c r="O17" s="5"/>
      <c r="P17" s="5"/>
      <c r="Q17" s="5"/>
      <c r="R17" s="5"/>
      <c r="S17" s="5"/>
      <c r="T17" s="86"/>
      <c r="U17" s="86" t="s">
        <v>365</v>
      </c>
      <c r="V17" s="86"/>
      <c r="W17" s="86"/>
      <c r="X17" s="211">
        <v>5316160.96</v>
      </c>
      <c r="Y17" s="97"/>
      <c r="Z17" s="102">
        <v>5316160.96</v>
      </c>
      <c r="AA17" s="18"/>
      <c r="AB17" s="5"/>
      <c r="AC17" s="40"/>
      <c r="AD17" s="86"/>
      <c r="AE17" s="5"/>
      <c r="AF17" s="86"/>
      <c r="AG17" s="86" t="s">
        <v>365</v>
      </c>
      <c r="AH17" s="86"/>
      <c r="AI17" s="86"/>
      <c r="AJ17" s="101">
        <v>0</v>
      </c>
      <c r="AK17" s="97"/>
      <c r="AL17" s="102">
        <v>0</v>
      </c>
      <c r="AM17" s="18"/>
      <c r="AN17" s="5"/>
      <c r="AO17" s="5"/>
      <c r="AP17" s="5"/>
      <c r="AQ17" s="5"/>
      <c r="AR17" s="5"/>
      <c r="AS17" s="5"/>
      <c r="AT17" s="89"/>
      <c r="AU17" s="89"/>
      <c r="AV17" s="5"/>
    </row>
    <row r="18" spans="1:48" ht="15">
      <c r="A18" s="3"/>
      <c r="B18" s="3" t="s">
        <v>449</v>
      </c>
      <c r="C18" s="3"/>
      <c r="D18" s="3"/>
      <c r="E18" s="202">
        <f>127044.02+822562.65</f>
        <v>949606.67</v>
      </c>
      <c r="F18" s="74"/>
      <c r="G18" s="240">
        <f>821062.65+119786</f>
        <v>940848.65</v>
      </c>
      <c r="H18" s="238" t="s">
        <v>60</v>
      </c>
      <c r="I18" s="3" t="s">
        <v>473</v>
      </c>
      <c r="J18" s="3"/>
      <c r="K18" s="209">
        <v>223105</v>
      </c>
      <c r="L18" s="67"/>
      <c r="M18" s="3"/>
      <c r="N18" s="3"/>
      <c r="O18" s="5"/>
      <c r="P18" s="5"/>
      <c r="Q18" s="5"/>
      <c r="R18" s="5"/>
      <c r="S18" s="5"/>
      <c r="T18" s="86"/>
      <c r="U18" s="86" t="s">
        <v>449</v>
      </c>
      <c r="V18" s="86"/>
      <c r="W18" s="86"/>
      <c r="X18" s="211">
        <v>39500</v>
      </c>
      <c r="Y18" s="97"/>
      <c r="Z18" s="102">
        <v>48800</v>
      </c>
      <c r="AA18" s="18"/>
      <c r="AB18" s="5"/>
      <c r="AC18" s="5"/>
      <c r="AD18" s="86"/>
      <c r="AE18" s="5"/>
      <c r="AF18" s="86"/>
      <c r="AG18" s="86" t="s">
        <v>449</v>
      </c>
      <c r="AH18" s="86"/>
      <c r="AI18" s="86"/>
      <c r="AJ18" s="101">
        <v>2500</v>
      </c>
      <c r="AK18" s="97"/>
      <c r="AL18" s="102">
        <v>2500</v>
      </c>
      <c r="AM18" s="18"/>
      <c r="AN18" s="5"/>
      <c r="AO18" s="5"/>
      <c r="AP18" s="5"/>
      <c r="AQ18" s="5"/>
      <c r="AR18" s="5"/>
      <c r="AS18" s="5"/>
      <c r="AT18" s="89"/>
      <c r="AU18" s="89"/>
      <c r="AV18" s="5"/>
    </row>
    <row r="19" spans="1:48" ht="15">
      <c r="A19" s="3"/>
      <c r="B19" s="3" t="s">
        <v>169</v>
      </c>
      <c r="C19" s="3"/>
      <c r="D19" s="3"/>
      <c r="E19" s="202">
        <v>1547700.27</v>
      </c>
      <c r="F19" s="74"/>
      <c r="G19" s="240">
        <v>47404.1</v>
      </c>
      <c r="H19" s="238"/>
      <c r="I19" s="5"/>
      <c r="J19" s="5"/>
      <c r="K19" s="40"/>
      <c r="L19" s="3"/>
      <c r="M19" s="3"/>
      <c r="N19" s="3"/>
      <c r="O19" s="5"/>
      <c r="P19" s="5"/>
      <c r="Q19" s="5"/>
      <c r="R19" s="5"/>
      <c r="S19" s="5"/>
      <c r="T19" s="86"/>
      <c r="U19" s="86" t="s">
        <v>169</v>
      </c>
      <c r="V19" s="86"/>
      <c r="W19" s="86"/>
      <c r="X19" s="211">
        <v>46422.84</v>
      </c>
      <c r="Y19" s="97"/>
      <c r="Z19" s="102">
        <v>46422.84</v>
      </c>
      <c r="AA19" s="103"/>
      <c r="AB19" s="89"/>
      <c r="AC19" s="89"/>
      <c r="AD19" s="86"/>
      <c r="AE19" s="5"/>
      <c r="AF19" s="86"/>
      <c r="AG19" s="86" t="s">
        <v>169</v>
      </c>
      <c r="AH19" s="86"/>
      <c r="AI19" s="86"/>
      <c r="AJ19" s="101">
        <v>0</v>
      </c>
      <c r="AK19" s="97"/>
      <c r="AL19" s="102">
        <v>0</v>
      </c>
      <c r="AM19" s="18"/>
      <c r="AN19" s="5"/>
      <c r="AO19" s="5"/>
      <c r="AP19" s="5"/>
      <c r="AQ19" s="5"/>
      <c r="AR19" s="5"/>
      <c r="AS19" s="5"/>
      <c r="AT19" s="89"/>
      <c r="AU19" s="89"/>
      <c r="AV19" s="5"/>
    </row>
    <row r="20" spans="1:48" ht="15">
      <c r="A20" s="3"/>
      <c r="B20" s="3" t="s">
        <v>450</v>
      </c>
      <c r="C20" s="3"/>
      <c r="D20" s="3"/>
      <c r="E20" s="202">
        <v>7480.14</v>
      </c>
      <c r="F20" s="74"/>
      <c r="G20" s="240">
        <v>26601.59</v>
      </c>
      <c r="H20" s="238"/>
      <c r="I20" s="5"/>
      <c r="J20" s="5"/>
      <c r="K20" s="5"/>
      <c r="L20" s="5"/>
      <c r="M20" s="3"/>
      <c r="N20" s="3"/>
      <c r="O20" s="5"/>
      <c r="P20" s="5"/>
      <c r="Q20" s="5"/>
      <c r="R20" s="5"/>
      <c r="S20" s="5"/>
      <c r="T20" s="86"/>
      <c r="U20" s="86" t="s">
        <v>450</v>
      </c>
      <c r="V20" s="86"/>
      <c r="W20" s="86"/>
      <c r="X20" s="211">
        <v>4280.78</v>
      </c>
      <c r="Y20" s="97"/>
      <c r="Z20" s="102">
        <v>27099.44</v>
      </c>
      <c r="AA20" s="102"/>
      <c r="AB20" s="86"/>
      <c r="AC20" s="89"/>
      <c r="AD20" s="86"/>
      <c r="AE20" s="5"/>
      <c r="AF20" s="86"/>
      <c r="AG20" s="86" t="s">
        <v>450</v>
      </c>
      <c r="AH20" s="86"/>
      <c r="AI20" s="86"/>
      <c r="AJ20" s="101">
        <v>1278.18</v>
      </c>
      <c r="AK20" s="97"/>
      <c r="AL20" s="102">
        <v>3555.18</v>
      </c>
      <c r="AM20" s="100"/>
      <c r="AN20" s="89"/>
      <c r="AO20" s="89"/>
      <c r="AP20" s="89"/>
      <c r="AQ20" s="86"/>
      <c r="AR20" s="86"/>
      <c r="AS20" s="89"/>
      <c r="AT20" s="89"/>
      <c r="AU20" s="89"/>
      <c r="AV20" s="5"/>
    </row>
    <row r="21" spans="1:48" ht="15">
      <c r="A21" s="3"/>
      <c r="B21" s="3" t="s">
        <v>175</v>
      </c>
      <c r="C21" s="3"/>
      <c r="D21" s="3"/>
      <c r="E21" s="202">
        <v>19897</v>
      </c>
      <c r="F21" s="74"/>
      <c r="G21" s="240">
        <v>54897</v>
      </c>
      <c r="H21" s="238"/>
      <c r="I21" s="5"/>
      <c r="J21" s="5"/>
      <c r="K21" s="5"/>
      <c r="L21" s="5"/>
      <c r="M21" s="3"/>
      <c r="N21" s="3"/>
      <c r="O21" s="5"/>
      <c r="P21" s="5"/>
      <c r="Q21" s="5"/>
      <c r="R21" s="5"/>
      <c r="S21" s="5"/>
      <c r="T21" s="86"/>
      <c r="U21" s="86"/>
      <c r="V21" s="86"/>
      <c r="W21" s="86"/>
      <c r="X21" s="96"/>
      <c r="Y21" s="97"/>
      <c r="Z21" s="98"/>
      <c r="AA21" s="102"/>
      <c r="AB21" s="86"/>
      <c r="AC21" s="89"/>
      <c r="AD21" s="86"/>
      <c r="AE21" s="5"/>
      <c r="AF21" s="86"/>
      <c r="AG21" s="86"/>
      <c r="AH21" s="86"/>
      <c r="AI21" s="86"/>
      <c r="AJ21" s="96"/>
      <c r="AK21" s="97"/>
      <c r="AL21" s="98"/>
      <c r="AM21" s="100"/>
      <c r="AN21" s="89"/>
      <c r="AO21" s="89"/>
      <c r="AP21" s="89"/>
      <c r="AQ21" s="86"/>
      <c r="AR21" s="86"/>
      <c r="AS21" s="89"/>
      <c r="AT21" s="89"/>
      <c r="AU21" s="89"/>
      <c r="AV21" s="5"/>
    </row>
    <row r="22" spans="1:48" ht="15">
      <c r="A22" s="3"/>
      <c r="B22" s="3"/>
      <c r="C22" s="3"/>
      <c r="D22" s="3"/>
      <c r="E22" s="14">
        <f>SUM(E14:E21)</f>
        <v>11497542.709999999</v>
      </c>
      <c r="F22" s="74"/>
      <c r="G22" s="241">
        <f>SUM(G14:G21)</f>
        <v>11939587</v>
      </c>
      <c r="H22" s="169"/>
      <c r="I22" s="5"/>
      <c r="J22" s="5"/>
      <c r="K22" s="5"/>
      <c r="L22" s="3"/>
      <c r="M22" s="3"/>
      <c r="N22" s="3"/>
      <c r="O22" s="5"/>
      <c r="P22" s="5"/>
      <c r="Q22" s="5"/>
      <c r="R22" s="5"/>
      <c r="S22" s="5"/>
      <c r="T22" s="86"/>
      <c r="U22" s="86"/>
      <c r="V22" s="86"/>
      <c r="W22" s="86"/>
      <c r="X22" s="104">
        <f>SUM(X16:X20)</f>
        <v>5623939.89</v>
      </c>
      <c r="Y22" s="97"/>
      <c r="Z22" s="105">
        <f>SUM(Z16:Z20)</f>
        <v>5656058.55</v>
      </c>
      <c r="AA22" s="102"/>
      <c r="AB22" s="89"/>
      <c r="AC22" s="89"/>
      <c r="AD22" s="86"/>
      <c r="AE22" s="5"/>
      <c r="AF22" s="86"/>
      <c r="AG22" s="86"/>
      <c r="AH22" s="86"/>
      <c r="AI22" s="86"/>
      <c r="AJ22" s="104">
        <f>SUM(AJ16:AJ20)</f>
        <v>3778.1800000000003</v>
      </c>
      <c r="AK22" s="97"/>
      <c r="AL22" s="105">
        <f>SUM(AL16:AL20)</f>
        <v>6055.18</v>
      </c>
      <c r="AM22" s="100"/>
      <c r="AN22" s="89"/>
      <c r="AO22" s="89"/>
      <c r="AP22" s="89"/>
      <c r="AQ22" s="86"/>
      <c r="AR22" s="86"/>
      <c r="AS22" s="89"/>
      <c r="AT22" s="89"/>
      <c r="AU22" s="89"/>
      <c r="AV22" s="5"/>
    </row>
    <row r="23" spans="1:48" ht="15">
      <c r="A23" s="3"/>
      <c r="B23" s="3"/>
      <c r="C23" s="3"/>
      <c r="D23" s="3"/>
      <c r="E23" s="23"/>
      <c r="F23" s="3"/>
      <c r="G23" s="24"/>
      <c r="H23" s="11"/>
      <c r="I23" s="3"/>
      <c r="J23" s="3"/>
      <c r="K23" s="3"/>
      <c r="L23" s="3"/>
      <c r="M23" s="3"/>
      <c r="N23" s="3"/>
      <c r="O23" s="5"/>
      <c r="P23" s="5"/>
      <c r="Q23" s="5"/>
      <c r="R23" s="5"/>
      <c r="S23" s="5"/>
      <c r="T23" s="86"/>
      <c r="U23" s="86"/>
      <c r="V23" s="86"/>
      <c r="W23" s="86"/>
      <c r="X23" s="106"/>
      <c r="Y23" s="86"/>
      <c r="Z23" s="106"/>
      <c r="AA23" s="95"/>
      <c r="AB23" s="86"/>
      <c r="AC23" s="86"/>
      <c r="AD23" s="86"/>
      <c r="AE23" s="5"/>
      <c r="AF23" s="86"/>
      <c r="AG23" s="86"/>
      <c r="AH23" s="86"/>
      <c r="AI23" s="86"/>
      <c r="AJ23" s="106"/>
      <c r="AK23" s="86"/>
      <c r="AL23" s="107"/>
      <c r="AM23" s="89"/>
      <c r="AN23" s="89"/>
      <c r="AO23" s="89"/>
      <c r="AP23" s="89"/>
      <c r="AQ23" s="86"/>
      <c r="AR23" s="86"/>
      <c r="AS23" s="89"/>
      <c r="AT23" s="89"/>
      <c r="AU23" s="89"/>
      <c r="AV23" s="5"/>
    </row>
    <row r="24" spans="1:48" ht="15">
      <c r="A24" s="3" t="s">
        <v>5</v>
      </c>
      <c r="B24" s="3"/>
      <c r="C24" s="3"/>
      <c r="D24" s="3"/>
      <c r="E24" s="13"/>
      <c r="F24" s="3"/>
      <c r="G24" s="11"/>
      <c r="H24" s="11"/>
      <c r="I24" s="3"/>
      <c r="J24" s="3"/>
      <c r="K24" s="3"/>
      <c r="L24" s="3"/>
      <c r="M24" s="3"/>
      <c r="N24" s="3"/>
      <c r="O24" s="5"/>
      <c r="P24" s="5"/>
      <c r="Q24" s="5"/>
      <c r="R24" s="5"/>
      <c r="S24" s="5"/>
      <c r="T24" s="86" t="s">
        <v>5</v>
      </c>
      <c r="U24" s="5"/>
      <c r="V24" s="86"/>
      <c r="W24" s="86"/>
      <c r="X24" s="94"/>
      <c r="Y24" s="86"/>
      <c r="Z24" s="95"/>
      <c r="AA24" s="95"/>
      <c r="AB24" s="86"/>
      <c r="AC24" s="86"/>
      <c r="AD24" s="86"/>
      <c r="AE24" s="5"/>
      <c r="AF24" s="86" t="s">
        <v>5</v>
      </c>
      <c r="AG24" s="86"/>
      <c r="AH24" s="86"/>
      <c r="AI24" s="86"/>
      <c r="AJ24" s="94"/>
      <c r="AK24" s="86"/>
      <c r="AL24" s="95"/>
      <c r="AM24" s="95"/>
      <c r="AN24" s="86"/>
      <c r="AO24" s="86"/>
      <c r="AP24" s="89"/>
      <c r="AQ24" s="86"/>
      <c r="AR24" s="86"/>
      <c r="AS24" s="89"/>
      <c r="AT24" s="89"/>
      <c r="AU24" s="89"/>
      <c r="AV24" s="5"/>
    </row>
    <row r="25" spans="1:48" ht="15">
      <c r="A25" s="3"/>
      <c r="B25" s="3" t="s">
        <v>179</v>
      </c>
      <c r="C25" s="3"/>
      <c r="D25" s="3"/>
      <c r="E25" s="204">
        <v>0</v>
      </c>
      <c r="F25" s="74"/>
      <c r="G25" s="229">
        <v>61000</v>
      </c>
      <c r="H25" s="169"/>
      <c r="I25" s="3"/>
      <c r="J25" s="3"/>
      <c r="K25" s="3"/>
      <c r="L25" s="3"/>
      <c r="M25" s="3"/>
      <c r="N25" s="3"/>
      <c r="O25" s="5"/>
      <c r="P25" s="5"/>
      <c r="Q25" s="5"/>
      <c r="R25" s="5"/>
      <c r="S25" s="5"/>
      <c r="T25" s="86"/>
      <c r="U25" s="86" t="s">
        <v>179</v>
      </c>
      <c r="V25" s="86"/>
      <c r="W25" s="86"/>
      <c r="X25" s="212">
        <v>2000</v>
      </c>
      <c r="Y25" s="97"/>
      <c r="Z25" s="98">
        <v>2000</v>
      </c>
      <c r="AA25" s="102"/>
      <c r="AB25" s="86"/>
      <c r="AC25" s="86"/>
      <c r="AD25" s="86"/>
      <c r="AE25" s="5"/>
      <c r="AF25" s="86"/>
      <c r="AG25" s="86" t="s">
        <v>179</v>
      </c>
      <c r="AH25" s="86"/>
      <c r="AI25" s="86"/>
      <c r="AJ25" s="96">
        <v>0</v>
      </c>
      <c r="AK25" s="97"/>
      <c r="AL25" s="98">
        <v>6142</v>
      </c>
      <c r="AM25" s="102"/>
      <c r="AN25" s="89"/>
      <c r="AO25" s="89"/>
      <c r="AP25" s="89"/>
      <c r="AQ25" s="86"/>
      <c r="AR25" s="86"/>
      <c r="AS25" s="89"/>
      <c r="AT25" s="89"/>
      <c r="AU25" s="89"/>
      <c r="AV25" s="5"/>
    </row>
    <row r="26" spans="1:48" ht="15">
      <c r="A26" s="5"/>
      <c r="B26" s="3" t="s">
        <v>105</v>
      </c>
      <c r="C26" s="3"/>
      <c r="D26" s="3"/>
      <c r="E26" s="17">
        <f>K26</f>
        <v>7604712.53</v>
      </c>
      <c r="F26" s="74"/>
      <c r="G26" s="240">
        <v>2426990</v>
      </c>
      <c r="H26" s="238" t="s">
        <v>60</v>
      </c>
      <c r="I26" s="3" t="s">
        <v>95</v>
      </c>
      <c r="J26" s="3"/>
      <c r="K26" s="201">
        <v>7604712.53</v>
      </c>
      <c r="L26" s="3"/>
      <c r="M26" s="3"/>
      <c r="N26" s="3"/>
      <c r="O26" s="5"/>
      <c r="P26" s="5"/>
      <c r="Q26" s="5"/>
      <c r="R26" s="5"/>
      <c r="S26" s="5"/>
      <c r="T26" s="5"/>
      <c r="U26" s="86" t="s">
        <v>105</v>
      </c>
      <c r="V26" s="86"/>
      <c r="W26" s="86"/>
      <c r="X26" s="101">
        <f>AC26</f>
        <v>893000</v>
      </c>
      <c r="Y26" s="97"/>
      <c r="Z26" s="102">
        <v>640000</v>
      </c>
      <c r="AA26" s="99" t="s">
        <v>60</v>
      </c>
      <c r="AB26" s="86" t="s">
        <v>95</v>
      </c>
      <c r="AC26" s="210">
        <v>893000</v>
      </c>
      <c r="AD26" s="86"/>
      <c r="AE26" s="5"/>
      <c r="AF26" s="5"/>
      <c r="AG26" s="86" t="s">
        <v>105</v>
      </c>
      <c r="AH26" s="86"/>
      <c r="AI26" s="86"/>
      <c r="AJ26" s="101">
        <f>AP26</f>
        <v>217575.31</v>
      </c>
      <c r="AK26" s="97"/>
      <c r="AL26" s="102">
        <v>217575.31</v>
      </c>
      <c r="AM26" s="99" t="s">
        <v>60</v>
      </c>
      <c r="AN26" s="86" t="s">
        <v>61</v>
      </c>
      <c r="AO26" s="86"/>
      <c r="AP26" s="94">
        <v>217575.31</v>
      </c>
      <c r="AQ26" s="86"/>
      <c r="AR26" s="86"/>
      <c r="AS26" s="89"/>
      <c r="AT26" s="89"/>
      <c r="AU26" s="89"/>
      <c r="AV26" s="5"/>
    </row>
    <row r="27" spans="1:48" ht="15">
      <c r="A27" s="3"/>
      <c r="B27" s="3" t="s">
        <v>451</v>
      </c>
      <c r="C27" s="3"/>
      <c r="D27" s="3"/>
      <c r="E27" s="17">
        <f>K33</f>
        <v>0</v>
      </c>
      <c r="F27" s="74"/>
      <c r="G27" s="240">
        <v>5266058.43</v>
      </c>
      <c r="H27" s="238" t="s">
        <v>60</v>
      </c>
      <c r="I27" s="3" t="s">
        <v>62</v>
      </c>
      <c r="J27" s="3"/>
      <c r="K27" s="206">
        <v>0</v>
      </c>
      <c r="L27" s="3"/>
      <c r="M27" s="3"/>
      <c r="N27" s="3"/>
      <c r="O27" s="5"/>
      <c r="P27" s="5"/>
      <c r="Q27" s="5"/>
      <c r="R27" s="5"/>
      <c r="S27" s="5"/>
      <c r="T27" s="86"/>
      <c r="U27" s="86" t="s">
        <v>451</v>
      </c>
      <c r="V27" s="86"/>
      <c r="W27" s="86"/>
      <c r="X27" s="101">
        <f>AC30</f>
        <v>3825441.54</v>
      </c>
      <c r="Y27" s="97"/>
      <c r="Z27" s="102">
        <v>3825441.54</v>
      </c>
      <c r="AA27" s="99" t="s">
        <v>60</v>
      </c>
      <c r="AB27" s="86" t="s">
        <v>64</v>
      </c>
      <c r="AC27" s="213">
        <v>2460000</v>
      </c>
      <c r="AD27" s="86"/>
      <c r="AE27" s="5"/>
      <c r="AF27" s="86"/>
      <c r="AG27" s="86" t="s">
        <v>451</v>
      </c>
      <c r="AH27" s="86"/>
      <c r="AI27" s="86"/>
      <c r="AJ27" s="101">
        <f>AP27</f>
        <v>4980</v>
      </c>
      <c r="AK27" s="97"/>
      <c r="AL27" s="102">
        <v>0</v>
      </c>
      <c r="AM27" s="99" t="s">
        <v>60</v>
      </c>
      <c r="AN27" s="86" t="s">
        <v>73</v>
      </c>
      <c r="AO27" s="86"/>
      <c r="AP27" s="108">
        <v>4980</v>
      </c>
      <c r="AQ27" s="86"/>
      <c r="AR27" s="86"/>
      <c r="AS27" s="89"/>
      <c r="AT27" s="89"/>
      <c r="AU27" s="89"/>
      <c r="AV27" s="5"/>
    </row>
    <row r="28" spans="1:48" ht="15">
      <c r="A28" s="3"/>
      <c r="B28" s="3" t="s">
        <v>29</v>
      </c>
      <c r="C28" s="3"/>
      <c r="D28" s="3"/>
      <c r="E28" s="202">
        <v>0</v>
      </c>
      <c r="F28" s="74"/>
      <c r="G28" s="240">
        <v>0</v>
      </c>
      <c r="H28" s="238"/>
      <c r="I28" s="3" t="s">
        <v>64</v>
      </c>
      <c r="J28" s="3"/>
      <c r="K28" s="201">
        <v>0</v>
      </c>
      <c r="L28" s="3"/>
      <c r="M28" s="3"/>
      <c r="N28" s="3"/>
      <c r="O28" s="5"/>
      <c r="P28" s="5"/>
      <c r="Q28" s="5"/>
      <c r="R28" s="5"/>
      <c r="S28" s="5"/>
      <c r="T28" s="86"/>
      <c r="U28" s="86" t="s">
        <v>452</v>
      </c>
      <c r="V28" s="86"/>
      <c r="W28" s="86"/>
      <c r="X28" s="211">
        <v>532000</v>
      </c>
      <c r="Y28" s="97"/>
      <c r="Z28" s="102">
        <v>691600</v>
      </c>
      <c r="AA28" s="99"/>
      <c r="AB28" s="86" t="s">
        <v>70</v>
      </c>
      <c r="AC28" s="210">
        <v>178000</v>
      </c>
      <c r="AD28" s="86"/>
      <c r="AE28" s="5"/>
      <c r="AF28" s="86"/>
      <c r="AG28" s="86" t="s">
        <v>452</v>
      </c>
      <c r="AH28" s="86"/>
      <c r="AI28" s="86"/>
      <c r="AJ28" s="101">
        <v>0</v>
      </c>
      <c r="AK28" s="97"/>
      <c r="AL28" s="102">
        <v>0</v>
      </c>
      <c r="AM28" s="18"/>
      <c r="AN28" s="5"/>
      <c r="AO28" s="5"/>
      <c r="AP28" s="40"/>
      <c r="AQ28" s="86"/>
      <c r="AR28" s="86"/>
      <c r="AS28" s="89"/>
      <c r="AT28" s="89"/>
      <c r="AU28" s="89"/>
      <c r="AV28" s="5"/>
    </row>
    <row r="29" spans="1:48" ht="15">
      <c r="A29" s="3"/>
      <c r="B29" s="3" t="s">
        <v>452</v>
      </c>
      <c r="C29" s="3"/>
      <c r="D29" s="3"/>
      <c r="E29" s="202">
        <v>638400</v>
      </c>
      <c r="F29" s="74"/>
      <c r="G29" s="240">
        <v>638400</v>
      </c>
      <c r="H29" s="238"/>
      <c r="I29" s="3" t="s">
        <v>70</v>
      </c>
      <c r="J29" s="3"/>
      <c r="K29" s="201">
        <v>0</v>
      </c>
      <c r="L29" s="3"/>
      <c r="M29" s="3"/>
      <c r="N29" s="3"/>
      <c r="O29" s="5"/>
      <c r="P29" s="5"/>
      <c r="Q29" s="5"/>
      <c r="R29" s="5"/>
      <c r="S29" s="5"/>
      <c r="T29" s="86"/>
      <c r="U29" s="86" t="s">
        <v>453</v>
      </c>
      <c r="V29" s="86"/>
      <c r="W29" s="86"/>
      <c r="X29" s="211">
        <v>35000</v>
      </c>
      <c r="Y29" s="97"/>
      <c r="Z29" s="102">
        <v>14000</v>
      </c>
      <c r="AA29" s="103"/>
      <c r="AB29" s="86" t="s">
        <v>73</v>
      </c>
      <c r="AC29" s="210">
        <v>1187441.54</v>
      </c>
      <c r="AD29" s="86"/>
      <c r="AE29" s="5"/>
      <c r="AF29" s="86"/>
      <c r="AG29" s="86" t="s">
        <v>453</v>
      </c>
      <c r="AH29" s="5"/>
      <c r="AI29" s="5"/>
      <c r="AJ29" s="101">
        <v>0</v>
      </c>
      <c r="AK29" s="97"/>
      <c r="AL29" s="102">
        <v>0</v>
      </c>
      <c r="AM29" s="18"/>
      <c r="AN29" s="5"/>
      <c r="AO29" s="5"/>
      <c r="AP29" s="5"/>
      <c r="AQ29" s="5"/>
      <c r="AR29" s="86"/>
      <c r="AS29" s="89"/>
      <c r="AT29" s="89"/>
      <c r="AU29" s="89"/>
      <c r="AV29" s="5"/>
    </row>
    <row r="30" spans="1:48" ht="15">
      <c r="A30" s="3"/>
      <c r="B30" s="3" t="s">
        <v>453</v>
      </c>
      <c r="C30" s="3"/>
      <c r="D30" s="3"/>
      <c r="E30" s="202">
        <v>38000</v>
      </c>
      <c r="F30" s="74"/>
      <c r="G30" s="240">
        <v>77063.2</v>
      </c>
      <c r="H30" s="238"/>
      <c r="I30" s="3" t="s">
        <v>67</v>
      </c>
      <c r="J30" s="3"/>
      <c r="K30" s="201">
        <v>0</v>
      </c>
      <c r="L30" s="3"/>
      <c r="M30" s="3"/>
      <c r="N30" s="3"/>
      <c r="O30" s="5"/>
      <c r="P30" s="5"/>
      <c r="Q30" s="5"/>
      <c r="R30" s="5"/>
      <c r="S30" s="5"/>
      <c r="T30" s="86"/>
      <c r="U30" s="86" t="s">
        <v>27</v>
      </c>
      <c r="V30" s="86"/>
      <c r="W30" s="86"/>
      <c r="X30" s="211">
        <v>118253</v>
      </c>
      <c r="Y30" s="97"/>
      <c r="Z30" s="102">
        <v>183583</v>
      </c>
      <c r="AA30" s="102"/>
      <c r="AB30" s="5"/>
      <c r="AC30" s="108">
        <f>SUM(AC27:AC29)</f>
        <v>3825441.54</v>
      </c>
      <c r="AD30" s="86"/>
      <c r="AE30" s="5"/>
      <c r="AF30" s="86"/>
      <c r="AG30" s="86" t="s">
        <v>27</v>
      </c>
      <c r="AH30" s="86"/>
      <c r="AI30" s="86"/>
      <c r="AJ30" s="101">
        <v>0</v>
      </c>
      <c r="AK30" s="97"/>
      <c r="AL30" s="102">
        <v>0</v>
      </c>
      <c r="AM30" s="102"/>
      <c r="AN30" s="86"/>
      <c r="AO30" s="86"/>
      <c r="AP30" s="86"/>
      <c r="AQ30" s="86"/>
      <c r="AR30" s="86"/>
      <c r="AS30" s="89"/>
      <c r="AT30" s="89"/>
      <c r="AU30" s="89"/>
      <c r="AV30" s="5"/>
    </row>
    <row r="31" spans="1:48" ht="15">
      <c r="A31" s="3"/>
      <c r="B31" s="3" t="s">
        <v>454</v>
      </c>
      <c r="C31" s="3"/>
      <c r="D31" s="3"/>
      <c r="E31" s="202">
        <v>41400</v>
      </c>
      <c r="F31" s="74"/>
      <c r="G31" s="240">
        <v>41400</v>
      </c>
      <c r="H31" s="238"/>
      <c r="I31" s="3" t="s">
        <v>73</v>
      </c>
      <c r="J31" s="3"/>
      <c r="K31" s="201">
        <v>0</v>
      </c>
      <c r="L31" s="3"/>
      <c r="M31" s="3"/>
      <c r="N31" s="3"/>
      <c r="O31" s="5"/>
      <c r="P31" s="5"/>
      <c r="Q31" s="5"/>
      <c r="R31" s="5"/>
      <c r="S31" s="5"/>
      <c r="T31" s="86"/>
      <c r="U31" s="86"/>
      <c r="V31" s="86"/>
      <c r="W31" s="86"/>
      <c r="X31" s="104">
        <f>SUM(X25:X30)</f>
        <v>5405694.54</v>
      </c>
      <c r="Y31" s="97"/>
      <c r="Z31" s="105">
        <f>SUM(Z25:Z30)</f>
        <v>5356624.54</v>
      </c>
      <c r="AA31" s="102"/>
      <c r="AB31" s="86"/>
      <c r="AC31" s="67"/>
      <c r="AD31" s="86"/>
      <c r="AE31" s="5"/>
      <c r="AF31" s="86"/>
      <c r="AG31" s="86"/>
      <c r="AH31" s="86"/>
      <c r="AI31" s="86"/>
      <c r="AJ31" s="104">
        <f>SUM(AJ25:AJ30)</f>
        <v>222555.31</v>
      </c>
      <c r="AK31" s="97"/>
      <c r="AL31" s="105">
        <f>SUM(AL25:AL30)</f>
        <v>223717.31</v>
      </c>
      <c r="AM31" s="102"/>
      <c r="AN31" s="86"/>
      <c r="AO31" s="86"/>
      <c r="AP31" s="86"/>
      <c r="AQ31" s="86"/>
      <c r="AR31" s="86"/>
      <c r="AS31" s="89"/>
      <c r="AT31" s="89"/>
      <c r="AU31" s="89"/>
      <c r="AV31" s="5"/>
    </row>
    <row r="32" spans="1:48" ht="15">
      <c r="A32" s="3"/>
      <c r="B32" s="3" t="s">
        <v>27</v>
      </c>
      <c r="C32" s="3"/>
      <c r="D32" s="3"/>
      <c r="E32" s="202">
        <v>55000</v>
      </c>
      <c r="F32" s="74"/>
      <c r="G32" s="240">
        <v>0</v>
      </c>
      <c r="H32" s="238"/>
      <c r="I32" s="3"/>
      <c r="J32" s="3"/>
      <c r="K32" s="13"/>
      <c r="L32" s="3"/>
      <c r="M32" s="3"/>
      <c r="N32" s="3"/>
      <c r="O32" s="5"/>
      <c r="P32" s="5"/>
      <c r="Q32" s="5"/>
      <c r="R32" s="5"/>
      <c r="S32" s="5"/>
      <c r="T32" s="86"/>
      <c r="U32" s="86"/>
      <c r="V32" s="86"/>
      <c r="W32" s="86"/>
      <c r="X32" s="104"/>
      <c r="Y32" s="97"/>
      <c r="Z32" s="105"/>
      <c r="AA32" s="102"/>
      <c r="AB32" s="86"/>
      <c r="AC32" s="67"/>
      <c r="AD32" s="86"/>
      <c r="AE32" s="5"/>
      <c r="AF32" s="86"/>
      <c r="AG32" s="86"/>
      <c r="AH32" s="86"/>
      <c r="AI32" s="86"/>
      <c r="AJ32" s="104"/>
      <c r="AK32" s="97"/>
      <c r="AL32" s="105"/>
      <c r="AM32" s="102"/>
      <c r="AN32" s="86"/>
      <c r="AO32" s="86"/>
      <c r="AP32" s="86"/>
      <c r="AQ32" s="86"/>
      <c r="AR32" s="86"/>
      <c r="AS32" s="89"/>
      <c r="AT32" s="89"/>
      <c r="AU32" s="89"/>
      <c r="AV32" s="5"/>
    </row>
    <row r="33" spans="1:48" ht="15">
      <c r="A33" s="3"/>
      <c r="B33" s="3"/>
      <c r="C33" s="3"/>
      <c r="D33" s="3"/>
      <c r="E33" s="14">
        <f>SUM(E25:E32)</f>
        <v>8377512.53</v>
      </c>
      <c r="F33" s="74"/>
      <c r="G33" s="241">
        <f>SUM(G25:G32)</f>
        <v>8510911.629999999</v>
      </c>
      <c r="H33" s="169"/>
      <c r="I33" s="3"/>
      <c r="J33" s="3"/>
      <c r="K33" s="25">
        <f>SUM(K27:K31)</f>
        <v>0</v>
      </c>
      <c r="L33" s="3"/>
      <c r="M33" s="3"/>
      <c r="N33" s="3"/>
      <c r="O33" s="5"/>
      <c r="P33" s="5"/>
      <c r="Q33" s="5"/>
      <c r="R33" s="5"/>
      <c r="S33" s="5"/>
      <c r="T33" s="86"/>
      <c r="U33" s="86"/>
      <c r="V33" s="86"/>
      <c r="W33" s="86"/>
      <c r="X33" s="106"/>
      <c r="Y33" s="86"/>
      <c r="Z33" s="107"/>
      <c r="AA33" s="5"/>
      <c r="AB33" s="5"/>
      <c r="AC33" s="5"/>
      <c r="AD33" s="86"/>
      <c r="AE33" s="5"/>
      <c r="AF33" s="5"/>
      <c r="AG33" s="5"/>
      <c r="AH33" s="5"/>
      <c r="AI33" s="5"/>
      <c r="AJ33" s="21"/>
      <c r="AK33" s="5"/>
      <c r="AL33" s="21"/>
      <c r="AM33" s="95"/>
      <c r="AN33" s="86"/>
      <c r="AO33" s="86"/>
      <c r="AP33" s="86"/>
      <c r="AQ33" s="86"/>
      <c r="AR33" s="86"/>
      <c r="AS33" s="89"/>
      <c r="AT33" s="89"/>
      <c r="AU33" s="89"/>
      <c r="AV33" s="5"/>
    </row>
    <row r="34" spans="1:48" ht="15">
      <c r="A34" s="3"/>
      <c r="B34" s="3"/>
      <c r="C34" s="3"/>
      <c r="D34" s="3"/>
      <c r="E34" s="23"/>
      <c r="F34" s="3"/>
      <c r="G34" s="24"/>
      <c r="H34" s="11"/>
      <c r="I34" s="5"/>
      <c r="J34" s="5"/>
      <c r="K34" s="67"/>
      <c r="L34" s="3"/>
      <c r="M34" s="3"/>
      <c r="N34" s="3"/>
      <c r="O34" s="5"/>
      <c r="P34" s="5"/>
      <c r="Q34" s="5"/>
      <c r="R34" s="5"/>
      <c r="S34" s="5"/>
      <c r="T34" s="86" t="s">
        <v>6</v>
      </c>
      <c r="U34" s="86"/>
      <c r="V34" s="86"/>
      <c r="W34" s="86"/>
      <c r="X34" s="94">
        <f>X22-X31</f>
        <v>218245.34999999963</v>
      </c>
      <c r="Y34" s="86"/>
      <c r="Z34" s="95">
        <f>Z22-Z31</f>
        <v>299434.0099999998</v>
      </c>
      <c r="AA34" s="5"/>
      <c r="AB34" s="5"/>
      <c r="AC34" s="5"/>
      <c r="AD34" s="86"/>
      <c r="AE34" s="5"/>
      <c r="AF34" s="86" t="s">
        <v>6</v>
      </c>
      <c r="AG34" s="86"/>
      <c r="AH34" s="86"/>
      <c r="AI34" s="86"/>
      <c r="AJ34" s="94">
        <f>AJ22-AJ31</f>
        <v>-218777.13</v>
      </c>
      <c r="AK34" s="86"/>
      <c r="AL34" s="95">
        <f>AL22-AL31</f>
        <v>-217662.13</v>
      </c>
      <c r="AM34" s="95"/>
      <c r="AN34" s="86"/>
      <c r="AO34" s="86"/>
      <c r="AP34" s="86"/>
      <c r="AQ34" s="86"/>
      <c r="AR34" s="86"/>
      <c r="AS34" s="89"/>
      <c r="AT34" s="89"/>
      <c r="AU34" s="89"/>
      <c r="AV34" s="5"/>
    </row>
    <row r="35" spans="1:48" ht="15">
      <c r="A35" s="3" t="s">
        <v>6</v>
      </c>
      <c r="B35" s="3"/>
      <c r="C35" s="3"/>
      <c r="D35" s="3"/>
      <c r="E35" s="13">
        <f>E22-E33</f>
        <v>3120030.179999999</v>
      </c>
      <c r="F35" s="3"/>
      <c r="G35" s="11">
        <f>G22-G33</f>
        <v>3428675.370000001</v>
      </c>
      <c r="H35" s="11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86"/>
      <c r="U35" s="86"/>
      <c r="V35" s="86"/>
      <c r="W35" s="86"/>
      <c r="X35" s="94"/>
      <c r="Y35" s="86"/>
      <c r="Z35" s="95"/>
      <c r="AA35" s="95"/>
      <c r="AB35" s="86"/>
      <c r="AC35" s="86"/>
      <c r="AD35" s="86"/>
      <c r="AE35" s="5"/>
      <c r="AF35" s="86"/>
      <c r="AG35" s="86"/>
      <c r="AH35" s="86"/>
      <c r="AI35" s="86"/>
      <c r="AJ35" s="94"/>
      <c r="AK35" s="86"/>
      <c r="AL35" s="95"/>
      <c r="AM35" s="5"/>
      <c r="AN35" s="5"/>
      <c r="AO35" s="5"/>
      <c r="AP35" s="5"/>
      <c r="AQ35" s="86"/>
      <c r="AR35" s="86"/>
      <c r="AS35" s="89"/>
      <c r="AT35" s="89"/>
      <c r="AU35" s="89"/>
      <c r="AV35" s="5"/>
    </row>
    <row r="36" spans="1:48" ht="15">
      <c r="A36" s="3"/>
      <c r="B36" s="3"/>
      <c r="C36" s="3"/>
      <c r="D36" s="3"/>
      <c r="E36" s="13"/>
      <c r="F36" s="3"/>
      <c r="G36" s="11"/>
      <c r="H36" s="11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86"/>
      <c r="V36" s="86"/>
      <c r="W36" s="86"/>
      <c r="X36" s="108">
        <f>+X34+X9</f>
        <v>218247.34999999963</v>
      </c>
      <c r="Y36" s="86"/>
      <c r="Z36" s="109" t="e">
        <f>#REF!+Z34+Z9</f>
        <v>#REF!</v>
      </c>
      <c r="AA36" s="95"/>
      <c r="AB36" s="86"/>
      <c r="AC36" s="86"/>
      <c r="AD36" s="86"/>
      <c r="AE36" s="5"/>
      <c r="AF36" s="86"/>
      <c r="AG36" s="86"/>
      <c r="AH36" s="86"/>
      <c r="AI36" s="86"/>
      <c r="AJ36" s="108">
        <f>SUM(AJ9:AJ11)+AJ34</f>
        <v>-218777.13</v>
      </c>
      <c r="AK36" s="86"/>
      <c r="AL36" s="109">
        <f>SUM(AL9:AL11)+AL34</f>
        <v>-217662.13</v>
      </c>
      <c r="AM36" s="89"/>
      <c r="AN36" s="89"/>
      <c r="AO36" s="89"/>
      <c r="AP36" s="89"/>
      <c r="AQ36" s="86"/>
      <c r="AR36" s="86"/>
      <c r="AS36" s="89"/>
      <c r="AT36" s="89"/>
      <c r="AU36" s="89"/>
      <c r="AV36" s="5"/>
    </row>
    <row r="37" spans="1:48" ht="15">
      <c r="A37" s="5"/>
      <c r="B37" s="3"/>
      <c r="C37" s="3"/>
      <c r="D37" s="3"/>
      <c r="E37" s="25">
        <f>E35+E11+E9</f>
        <v>3150032.179999999</v>
      </c>
      <c r="F37" s="3"/>
      <c r="G37" s="26">
        <f>G35+G11+G9</f>
        <v>3458677.370000001</v>
      </c>
      <c r="H37" s="11"/>
      <c r="I37" s="3"/>
      <c r="J37" s="3"/>
      <c r="K37" s="3"/>
      <c r="L37" s="3"/>
      <c r="M37" s="3"/>
      <c r="N37" s="3"/>
      <c r="O37" s="5"/>
      <c r="P37" s="5"/>
      <c r="Q37" s="5"/>
      <c r="R37" s="5"/>
      <c r="S37" s="5"/>
      <c r="T37" s="86"/>
      <c r="U37" s="86"/>
      <c r="V37" s="86"/>
      <c r="W37" s="86"/>
      <c r="X37" s="110"/>
      <c r="Y37" s="86"/>
      <c r="Z37" s="111"/>
      <c r="AA37" s="95"/>
      <c r="AB37" s="86"/>
      <c r="AC37" s="86"/>
      <c r="AD37" s="86"/>
      <c r="AE37" s="5"/>
      <c r="AF37" s="5"/>
      <c r="AG37" s="5"/>
      <c r="AH37" s="86"/>
      <c r="AI37" s="86"/>
      <c r="AJ37" s="110"/>
      <c r="AK37" s="86"/>
      <c r="AL37" s="111"/>
      <c r="AM37" s="89"/>
      <c r="AN37" s="89"/>
      <c r="AO37" s="89"/>
      <c r="AP37" s="89"/>
      <c r="AQ37" s="86"/>
      <c r="AR37" s="86"/>
      <c r="AS37" s="89"/>
      <c r="AT37" s="89"/>
      <c r="AU37" s="89"/>
      <c r="AV37" s="5"/>
    </row>
    <row r="38" spans="1:48" ht="15">
      <c r="A38" s="3"/>
      <c r="B38" s="3"/>
      <c r="C38" s="3"/>
      <c r="D38" s="3"/>
      <c r="E38" s="27"/>
      <c r="F38" s="3"/>
      <c r="G38" s="28"/>
      <c r="H38" s="11"/>
      <c r="I38" s="3"/>
      <c r="J38" s="3"/>
      <c r="K38" s="3"/>
      <c r="L38" s="3"/>
      <c r="M38" s="3"/>
      <c r="N38" s="3"/>
      <c r="O38" s="5"/>
      <c r="P38" s="5"/>
      <c r="Q38" s="5"/>
      <c r="R38" s="5"/>
      <c r="S38" s="5"/>
      <c r="T38" s="86"/>
      <c r="U38" s="86"/>
      <c r="V38" s="86"/>
      <c r="W38" s="86"/>
      <c r="X38" s="94"/>
      <c r="Y38" s="86"/>
      <c r="Z38" s="95"/>
      <c r="AA38" s="95"/>
      <c r="AB38" s="86"/>
      <c r="AC38" s="86"/>
      <c r="AD38" s="86"/>
      <c r="AE38" s="5"/>
      <c r="AF38" s="5"/>
      <c r="AG38" s="5"/>
      <c r="AH38" s="5"/>
      <c r="AI38" s="5"/>
      <c r="AJ38" s="5"/>
      <c r="AK38" s="5"/>
      <c r="AL38" s="5"/>
      <c r="AM38" s="89"/>
      <c r="AN38" s="89"/>
      <c r="AO38" s="89"/>
      <c r="AP38" s="89"/>
      <c r="AQ38" s="86"/>
      <c r="AR38" s="86"/>
      <c r="AS38" s="89"/>
      <c r="AT38" s="89"/>
      <c r="AU38" s="89"/>
      <c r="AV38" s="5"/>
    </row>
    <row r="39" spans="1:48" ht="15">
      <c r="A39" s="3"/>
      <c r="B39" s="3"/>
      <c r="C39" s="3"/>
      <c r="D39" s="3"/>
      <c r="E39" s="13"/>
      <c r="F39" s="3"/>
      <c r="G39" s="11"/>
      <c r="H39" s="11"/>
      <c r="I39" s="3"/>
      <c r="J39" s="3"/>
      <c r="K39" s="3"/>
      <c r="L39" s="3"/>
      <c r="M39" s="3"/>
      <c r="N39" s="3"/>
      <c r="O39" s="5"/>
      <c r="P39" s="5"/>
      <c r="Q39" s="5"/>
      <c r="R39" s="5"/>
      <c r="S39" s="5"/>
      <c r="T39" s="93" t="s">
        <v>7</v>
      </c>
      <c r="U39" s="86"/>
      <c r="V39" s="86"/>
      <c r="W39" s="86"/>
      <c r="X39" s="94"/>
      <c r="Y39" s="86"/>
      <c r="Z39" s="95"/>
      <c r="AA39" s="95"/>
      <c r="AB39" s="86"/>
      <c r="AC39" s="86"/>
      <c r="AD39" s="86"/>
      <c r="AE39" s="5"/>
      <c r="AF39" s="93" t="s">
        <v>7</v>
      </c>
      <c r="AG39" s="86"/>
      <c r="AH39" s="86"/>
      <c r="AI39" s="86"/>
      <c r="AJ39" s="94"/>
      <c r="AK39" s="86"/>
      <c r="AL39" s="95"/>
      <c r="AM39" s="89"/>
      <c r="AN39" s="89"/>
      <c r="AO39" s="89"/>
      <c r="AP39" s="89"/>
      <c r="AQ39" s="86"/>
      <c r="AR39" s="86"/>
      <c r="AS39" s="89"/>
      <c r="AT39" s="89"/>
      <c r="AU39" s="89"/>
      <c r="AV39" s="5"/>
    </row>
    <row r="40" spans="1:48" ht="15">
      <c r="A40" s="10" t="s">
        <v>7</v>
      </c>
      <c r="B40" s="3"/>
      <c r="C40" s="3"/>
      <c r="D40" s="3"/>
      <c r="E40" s="5"/>
      <c r="F40" s="5"/>
      <c r="G40" s="12"/>
      <c r="H40" s="11"/>
      <c r="I40" s="3"/>
      <c r="J40" s="3"/>
      <c r="K40" s="3"/>
      <c r="L40" s="3"/>
      <c r="M40" s="3"/>
      <c r="N40" s="3"/>
      <c r="O40" s="5"/>
      <c r="P40" s="5"/>
      <c r="Q40" s="5"/>
      <c r="R40" s="5"/>
      <c r="S40" s="5"/>
      <c r="T40" s="86"/>
      <c r="U40" s="86"/>
      <c r="V40" s="86"/>
      <c r="W40" s="86"/>
      <c r="X40" s="94"/>
      <c r="Y40" s="86"/>
      <c r="Z40" s="95"/>
      <c r="AA40" s="95"/>
      <c r="AB40" s="86"/>
      <c r="AC40" s="86"/>
      <c r="AD40" s="86"/>
      <c r="AE40" s="5"/>
      <c r="AF40" s="86"/>
      <c r="AG40" s="86"/>
      <c r="AH40" s="86"/>
      <c r="AI40" s="86"/>
      <c r="AJ40" s="94"/>
      <c r="AK40" s="86"/>
      <c r="AL40" s="95"/>
      <c r="AM40" s="89"/>
      <c r="AN40" s="89"/>
      <c r="AO40" s="89"/>
      <c r="AP40" s="89"/>
      <c r="AQ40" s="86"/>
      <c r="AR40" s="86"/>
      <c r="AS40" s="89"/>
      <c r="AT40" s="89"/>
      <c r="AU40" s="89"/>
      <c r="AV40" s="5"/>
    </row>
    <row r="41" spans="1:48" ht="15">
      <c r="A41" s="3"/>
      <c r="B41" s="3"/>
      <c r="C41" s="3"/>
      <c r="D41" s="3"/>
      <c r="E41" s="5"/>
      <c r="F41" s="5"/>
      <c r="G41" s="12"/>
      <c r="H41" s="11"/>
      <c r="I41" s="3"/>
      <c r="J41" s="3"/>
      <c r="K41" s="3"/>
      <c r="L41" s="3"/>
      <c r="M41" s="3"/>
      <c r="N41" s="3"/>
      <c r="O41" s="5"/>
      <c r="P41" s="5"/>
      <c r="Q41" s="5"/>
      <c r="R41" s="5"/>
      <c r="S41" s="5"/>
      <c r="T41" s="86" t="s">
        <v>8</v>
      </c>
      <c r="U41" s="86"/>
      <c r="V41" s="86"/>
      <c r="W41" s="86"/>
      <c r="X41" s="210">
        <v>250000</v>
      </c>
      <c r="Y41" s="86"/>
      <c r="Z41" s="95">
        <v>250000</v>
      </c>
      <c r="AA41" s="95"/>
      <c r="AB41" s="86"/>
      <c r="AC41" s="86"/>
      <c r="AD41" s="86"/>
      <c r="AE41" s="5"/>
      <c r="AF41" s="86" t="s">
        <v>8</v>
      </c>
      <c r="AG41" s="86"/>
      <c r="AH41" s="86"/>
      <c r="AI41" s="86"/>
      <c r="AJ41" s="94">
        <v>2</v>
      </c>
      <c r="AK41" s="86"/>
      <c r="AL41" s="95">
        <v>2</v>
      </c>
      <c r="AM41" s="95"/>
      <c r="AN41" s="86"/>
      <c r="AO41" s="86"/>
      <c r="AP41" s="86"/>
      <c r="AQ41" s="86"/>
      <c r="AR41" s="86"/>
      <c r="AS41" s="89"/>
      <c r="AT41" s="89"/>
      <c r="AU41" s="89"/>
      <c r="AV41" s="5"/>
    </row>
    <row r="42" spans="1:48" ht="15">
      <c r="A42" s="3" t="s">
        <v>8</v>
      </c>
      <c r="B42" s="3"/>
      <c r="C42" s="3"/>
      <c r="D42" s="3"/>
      <c r="E42" s="201">
        <v>250000</v>
      </c>
      <c r="F42" s="3"/>
      <c r="G42" s="11">
        <f>Z41</f>
        <v>250000</v>
      </c>
      <c r="H42" s="11"/>
      <c r="I42" s="3"/>
      <c r="J42" s="3"/>
      <c r="K42" s="3"/>
      <c r="L42" s="3"/>
      <c r="M42" s="3"/>
      <c r="N42" s="3"/>
      <c r="O42" s="5"/>
      <c r="P42" s="5"/>
      <c r="Q42" s="5"/>
      <c r="R42" s="5"/>
      <c r="S42" s="5"/>
      <c r="T42" s="86" t="s">
        <v>10</v>
      </c>
      <c r="U42" s="86"/>
      <c r="V42" s="86"/>
      <c r="W42" s="86"/>
      <c r="X42" s="94">
        <f>X126</f>
        <v>2150819.61</v>
      </c>
      <c r="Y42" s="86"/>
      <c r="Z42" s="95">
        <f>X125</f>
        <v>2154288.46</v>
      </c>
      <c r="AA42" s="95"/>
      <c r="AB42" s="86"/>
      <c r="AC42" s="86"/>
      <c r="AD42" s="86"/>
      <c r="AE42" s="5"/>
      <c r="AF42" s="86" t="s">
        <v>10</v>
      </c>
      <c r="AG42" s="86"/>
      <c r="AH42" s="86"/>
      <c r="AI42" s="86"/>
      <c r="AJ42" s="94" t="e">
        <f>AJ132</f>
        <v>#REF!</v>
      </c>
      <c r="AK42" s="86"/>
      <c r="AL42" s="95" t="e">
        <f>AL132</f>
        <v>#REF!</v>
      </c>
      <c r="AM42" s="95"/>
      <c r="AN42" s="86"/>
      <c r="AO42" s="86"/>
      <c r="AP42" s="86"/>
      <c r="AQ42" s="86"/>
      <c r="AR42" s="86"/>
      <c r="AS42" s="89"/>
      <c r="AT42" s="89"/>
      <c r="AU42" s="89"/>
      <c r="AV42" s="5"/>
    </row>
    <row r="43" spans="1:48" ht="15">
      <c r="A43" s="3" t="s">
        <v>10</v>
      </c>
      <c r="B43" s="3"/>
      <c r="C43" s="3"/>
      <c r="D43" s="3"/>
      <c r="E43" s="13">
        <f>E127</f>
        <v>2723815.79</v>
      </c>
      <c r="F43" s="3"/>
      <c r="G43" s="11">
        <f>G127</f>
        <v>2423260.98</v>
      </c>
      <c r="H43" s="11"/>
      <c r="I43" s="3"/>
      <c r="J43" s="3"/>
      <c r="K43" s="3"/>
      <c r="L43" s="3"/>
      <c r="M43" s="3"/>
      <c r="N43" s="3"/>
      <c r="O43" s="5"/>
      <c r="P43" s="5"/>
      <c r="Q43" s="5"/>
      <c r="R43" s="5"/>
      <c r="S43" s="5"/>
      <c r="T43" s="86" t="s">
        <v>267</v>
      </c>
      <c r="U43" s="86"/>
      <c r="V43" s="86"/>
      <c r="W43" s="86"/>
      <c r="X43" s="94">
        <v>2232400</v>
      </c>
      <c r="Y43" s="86"/>
      <c r="Z43" s="95">
        <v>2232400</v>
      </c>
      <c r="AA43" s="95"/>
      <c r="AB43" s="86"/>
      <c r="AC43" s="86"/>
      <c r="AD43" s="86"/>
      <c r="AE43" s="5"/>
      <c r="AF43" s="5"/>
      <c r="AG43" s="5"/>
      <c r="AH43" s="86"/>
      <c r="AI43" s="86"/>
      <c r="AJ43" s="94"/>
      <c r="AK43" s="86"/>
      <c r="AL43" s="95"/>
      <c r="AM43" s="95"/>
      <c r="AN43" s="86"/>
      <c r="AO43" s="86"/>
      <c r="AP43" s="86"/>
      <c r="AQ43" s="86"/>
      <c r="AR43" s="86"/>
      <c r="AS43" s="89"/>
      <c r="AT43" s="89"/>
      <c r="AU43" s="89"/>
      <c r="AV43" s="5"/>
    </row>
    <row r="44" spans="1:48" ht="15">
      <c r="A44" s="3" t="s">
        <v>267</v>
      </c>
      <c r="B44" s="3"/>
      <c r="C44" s="3"/>
      <c r="D44" s="5"/>
      <c r="E44" s="201">
        <f>319200+495416.39-638400</f>
        <v>176216.39</v>
      </c>
      <c r="F44" s="3"/>
      <c r="G44" s="11">
        <v>785416.39</v>
      </c>
      <c r="H44" s="13"/>
      <c r="I44" s="3"/>
      <c r="J44" s="3"/>
      <c r="K44" s="3"/>
      <c r="L44" s="3"/>
      <c r="M44" s="3"/>
      <c r="N44" s="3"/>
      <c r="O44" s="5"/>
      <c r="P44" s="5"/>
      <c r="Q44" s="5"/>
      <c r="R44" s="5"/>
      <c r="S44" s="5"/>
      <c r="T44" s="5"/>
      <c r="U44" s="5"/>
      <c r="V44" s="86"/>
      <c r="W44" s="86"/>
      <c r="X44" s="94"/>
      <c r="Y44" s="86"/>
      <c r="Z44" s="95"/>
      <c r="AA44" s="95"/>
      <c r="AB44" s="86"/>
      <c r="AC44" s="86"/>
      <c r="AD44" s="86"/>
      <c r="AE44" s="5"/>
      <c r="AF44" s="86"/>
      <c r="AG44" s="86"/>
      <c r="AH44" s="86"/>
      <c r="AI44" s="86"/>
      <c r="AJ44" s="94"/>
      <c r="AK44" s="86"/>
      <c r="AL44" s="95"/>
      <c r="AM44" s="95"/>
      <c r="AN44" s="86"/>
      <c r="AO44" s="86"/>
      <c r="AP44" s="86"/>
      <c r="AQ44" s="86"/>
      <c r="AR44" s="86"/>
      <c r="AS44" s="89"/>
      <c r="AT44" s="89"/>
      <c r="AU44" s="89"/>
      <c r="AV44" s="5"/>
    </row>
    <row r="45" spans="1:48" ht="15">
      <c r="A45" s="3"/>
      <c r="B45" s="3"/>
      <c r="C45" s="3"/>
      <c r="D45" s="3"/>
      <c r="E45" s="13"/>
      <c r="F45" s="3"/>
      <c r="G45" s="11"/>
      <c r="H45" s="11"/>
      <c r="I45" s="3"/>
      <c r="J45" s="3"/>
      <c r="K45" s="3"/>
      <c r="L45" s="3"/>
      <c r="M45" s="3"/>
      <c r="N45" s="3"/>
      <c r="O45" s="5"/>
      <c r="P45" s="5"/>
      <c r="Q45" s="5"/>
      <c r="R45" s="5"/>
      <c r="S45" s="5"/>
      <c r="T45" s="5"/>
      <c r="U45" s="5"/>
      <c r="V45" s="86"/>
      <c r="W45" s="86"/>
      <c r="X45" s="108">
        <f>SUM(X41:X43)</f>
        <v>4633219.609999999</v>
      </c>
      <c r="Y45" s="86"/>
      <c r="Z45" s="109">
        <f>SUM(Z40:Z43)</f>
        <v>4636688.46</v>
      </c>
      <c r="AA45" s="95"/>
      <c r="AB45" s="86"/>
      <c r="AC45" s="86"/>
      <c r="AD45" s="86"/>
      <c r="AE45" s="5"/>
      <c r="AF45" s="86"/>
      <c r="AG45" s="86"/>
      <c r="AH45" s="86"/>
      <c r="AI45" s="86"/>
      <c r="AJ45" s="108" t="e">
        <f>SUM(AJ41:AJ43)</f>
        <v>#REF!</v>
      </c>
      <c r="AK45" s="86"/>
      <c r="AL45" s="109" t="e">
        <f>SUM(AL40:AL43)</f>
        <v>#REF!</v>
      </c>
      <c r="AM45" s="95"/>
      <c r="AN45" s="86"/>
      <c r="AO45" s="86"/>
      <c r="AP45" s="86"/>
      <c r="AQ45" s="86"/>
      <c r="AR45" s="86"/>
      <c r="AS45" s="89"/>
      <c r="AT45" s="89"/>
      <c r="AU45" s="89"/>
      <c r="AV45" s="5"/>
    </row>
    <row r="46" spans="1:48" ht="15">
      <c r="A46" s="3"/>
      <c r="B46" s="3"/>
      <c r="C46" s="3"/>
      <c r="D46" s="3"/>
      <c r="E46" s="25">
        <f>SUM(E42:E44)</f>
        <v>3150032.18</v>
      </c>
      <c r="F46" s="3"/>
      <c r="G46" s="26">
        <f>SUM(G41:G45)</f>
        <v>3458677.37</v>
      </c>
      <c r="H46" s="11"/>
      <c r="I46" s="3"/>
      <c r="J46" s="3"/>
      <c r="K46" s="3"/>
      <c r="L46" s="3"/>
      <c r="M46" s="3"/>
      <c r="N46" s="3"/>
      <c r="O46" s="5"/>
      <c r="P46" s="5"/>
      <c r="Q46" s="5"/>
      <c r="R46" s="5"/>
      <c r="S46" s="5"/>
      <c r="T46" s="86"/>
      <c r="U46" s="86"/>
      <c r="V46" s="86"/>
      <c r="W46" s="86"/>
      <c r="X46" s="110"/>
      <c r="Y46" s="86"/>
      <c r="Z46" s="110"/>
      <c r="AA46" s="95"/>
      <c r="AB46" s="86"/>
      <c r="AC46" s="86"/>
      <c r="AD46" s="86"/>
      <c r="AE46" s="5"/>
      <c r="AF46" s="86"/>
      <c r="AG46" s="86"/>
      <c r="AH46" s="86"/>
      <c r="AI46" s="86"/>
      <c r="AJ46" s="110"/>
      <c r="AK46" s="86"/>
      <c r="AL46" s="111"/>
      <c r="AM46" s="95"/>
      <c r="AN46" s="86"/>
      <c r="AO46" s="86"/>
      <c r="AP46" s="86"/>
      <c r="AQ46" s="86"/>
      <c r="AR46" s="86"/>
      <c r="AS46" s="89"/>
      <c r="AT46" s="89"/>
      <c r="AU46" s="89"/>
      <c r="AV46" s="5"/>
    </row>
    <row r="47" spans="1:48" ht="15">
      <c r="A47" s="5"/>
      <c r="B47" s="5"/>
      <c r="C47" s="5"/>
      <c r="D47" s="5"/>
      <c r="E47" s="34"/>
      <c r="F47" s="5"/>
      <c r="G47" s="39"/>
      <c r="H47" s="11"/>
      <c r="I47" s="3"/>
      <c r="J47" s="3"/>
      <c r="K47" s="3"/>
      <c r="L47" s="3"/>
      <c r="M47" s="3"/>
      <c r="N47" s="3"/>
      <c r="O47" s="5"/>
      <c r="P47" s="5"/>
      <c r="Q47" s="5"/>
      <c r="R47" s="5"/>
      <c r="S47" s="5"/>
      <c r="T47" s="86"/>
      <c r="U47" s="86"/>
      <c r="V47" s="86"/>
      <c r="W47" s="86"/>
      <c r="X47" s="94"/>
      <c r="Y47" s="86"/>
      <c r="Z47" s="95"/>
      <c r="AA47" s="95"/>
      <c r="AB47" s="86"/>
      <c r="AC47" s="86"/>
      <c r="AD47" s="86"/>
      <c r="AE47" s="5"/>
      <c r="AF47" s="112" t="e">
        <f>#REF!</f>
        <v>#REF!</v>
      </c>
      <c r="AG47" s="5"/>
      <c r="AH47" s="5"/>
      <c r="AI47" s="86"/>
      <c r="AJ47" s="94"/>
      <c r="AK47" s="86"/>
      <c r="AL47" s="95"/>
      <c r="AM47" s="95"/>
      <c r="AN47" s="86"/>
      <c r="AO47" s="86"/>
      <c r="AP47" s="86"/>
      <c r="AQ47" s="86"/>
      <c r="AR47" s="86"/>
      <c r="AS47" s="89"/>
      <c r="AT47" s="89"/>
      <c r="AU47" s="89"/>
      <c r="AV47" s="5"/>
    </row>
    <row r="48" spans="1:48" ht="15">
      <c r="A48" s="30"/>
      <c r="B48" s="5"/>
      <c r="C48" s="5"/>
      <c r="D48" s="5"/>
      <c r="E48" s="5"/>
      <c r="F48" s="5"/>
      <c r="G48" s="12"/>
      <c r="H48" s="11"/>
      <c r="I48" s="3"/>
      <c r="J48" s="3"/>
      <c r="K48" s="3"/>
      <c r="L48" s="3"/>
      <c r="M48" s="3"/>
      <c r="N48" s="3"/>
      <c r="O48" s="5"/>
      <c r="P48" s="5"/>
      <c r="Q48" s="5"/>
      <c r="R48" s="5"/>
      <c r="S48" s="5"/>
      <c r="T48" s="86"/>
      <c r="U48" s="86"/>
      <c r="V48" s="86"/>
      <c r="W48" s="86"/>
      <c r="X48" s="94"/>
      <c r="Y48" s="86"/>
      <c r="Z48" s="95"/>
      <c r="AA48" s="95"/>
      <c r="AB48" s="86"/>
      <c r="AC48" s="86"/>
      <c r="AD48" s="86"/>
      <c r="AE48" s="5"/>
      <c r="AF48" s="5"/>
      <c r="AG48" s="5"/>
      <c r="AH48" s="5"/>
      <c r="AI48" s="86"/>
      <c r="AJ48" s="94"/>
      <c r="AK48" s="86"/>
      <c r="AL48" s="95"/>
      <c r="AM48" s="95"/>
      <c r="AN48" s="86"/>
      <c r="AO48" s="86"/>
      <c r="AP48" s="86"/>
      <c r="AQ48" s="86"/>
      <c r="AR48" s="86"/>
      <c r="AS48" s="89"/>
      <c r="AT48" s="89"/>
      <c r="AU48" s="89"/>
      <c r="AV48" s="5"/>
    </row>
    <row r="49" spans="1:48" ht="15">
      <c r="A49" s="3"/>
      <c r="B49" s="3"/>
      <c r="C49" s="3"/>
      <c r="D49" s="3"/>
      <c r="E49" s="13"/>
      <c r="F49" s="3"/>
      <c r="G49" s="11"/>
      <c r="H49" s="11"/>
      <c r="I49" s="3"/>
      <c r="J49" s="3"/>
      <c r="K49" s="3"/>
      <c r="L49" s="3"/>
      <c r="M49" s="3"/>
      <c r="N49" s="3"/>
      <c r="O49" s="5"/>
      <c r="P49" s="5"/>
      <c r="Q49" s="5"/>
      <c r="R49" s="5"/>
      <c r="S49" s="5"/>
      <c r="T49" s="86"/>
      <c r="U49" s="86"/>
      <c r="V49" s="86"/>
      <c r="W49" s="86"/>
      <c r="X49" s="94"/>
      <c r="Y49" s="86"/>
      <c r="Z49" s="95"/>
      <c r="AA49" s="95"/>
      <c r="AB49" s="86"/>
      <c r="AC49" s="86"/>
      <c r="AD49" s="86"/>
      <c r="AE49" s="5"/>
      <c r="AF49" s="5"/>
      <c r="AG49" s="5"/>
      <c r="AH49" s="5"/>
      <c r="AI49" s="86"/>
      <c r="AJ49" s="94"/>
      <c r="AK49" s="86"/>
      <c r="AL49" s="95"/>
      <c r="AM49" s="95"/>
      <c r="AN49" s="86"/>
      <c r="AO49" s="86"/>
      <c r="AP49" s="86"/>
      <c r="AQ49" s="86"/>
      <c r="AR49" s="86"/>
      <c r="AS49" s="89"/>
      <c r="AT49" s="89"/>
      <c r="AU49" s="89"/>
      <c r="AV49" s="5"/>
    </row>
    <row r="50" spans="1:48" ht="15">
      <c r="A50" s="3"/>
      <c r="B50" s="3"/>
      <c r="C50" s="3"/>
      <c r="D50" s="3"/>
      <c r="E50" s="13"/>
      <c r="F50" s="3"/>
      <c r="G50" s="11"/>
      <c r="H50" s="11"/>
      <c r="I50" s="3"/>
      <c r="J50" s="3"/>
      <c r="K50" s="3"/>
      <c r="L50" s="3"/>
      <c r="M50" s="3"/>
      <c r="N50" s="3"/>
      <c r="O50" s="5"/>
      <c r="P50" s="5"/>
      <c r="Q50" s="5"/>
      <c r="R50" s="5"/>
      <c r="S50" s="5"/>
      <c r="T50" s="86"/>
      <c r="U50" s="86"/>
      <c r="V50" s="86"/>
      <c r="W50" s="86"/>
      <c r="X50" s="94"/>
      <c r="Y50" s="86"/>
      <c r="Z50" s="95"/>
      <c r="AA50" s="95"/>
      <c r="AB50" s="86"/>
      <c r="AC50" s="86"/>
      <c r="AD50" s="86"/>
      <c r="AE50" s="5"/>
      <c r="AF50" s="5"/>
      <c r="AG50" s="5"/>
      <c r="AH50" s="5"/>
      <c r="AI50" s="86"/>
      <c r="AJ50" s="94"/>
      <c r="AK50" s="86"/>
      <c r="AL50" s="95"/>
      <c r="AM50" s="95"/>
      <c r="AN50" s="86"/>
      <c r="AO50" s="86"/>
      <c r="AP50" s="86"/>
      <c r="AQ50" s="86"/>
      <c r="AR50" s="86"/>
      <c r="AS50" s="89"/>
      <c r="AT50" s="89"/>
      <c r="AU50" s="89"/>
      <c r="AV50" s="5"/>
    </row>
    <row r="51" spans="1:48" ht="15">
      <c r="A51" s="3"/>
      <c r="B51" s="3"/>
      <c r="C51" s="3"/>
      <c r="D51" s="3"/>
      <c r="E51" s="13"/>
      <c r="F51" s="3"/>
      <c r="G51" s="11"/>
      <c r="H51" s="11"/>
      <c r="I51" s="3"/>
      <c r="J51" s="3"/>
      <c r="K51" s="3"/>
      <c r="L51" s="3"/>
      <c r="M51" s="3"/>
      <c r="N51" s="3"/>
      <c r="O51" s="5"/>
      <c r="P51" s="5"/>
      <c r="Q51" s="5"/>
      <c r="R51" s="5"/>
      <c r="S51" s="5"/>
      <c r="T51" s="112" t="e">
        <f>#REF!</f>
        <v>#REF!</v>
      </c>
      <c r="U51" s="86"/>
      <c r="V51" s="86"/>
      <c r="W51" s="86"/>
      <c r="X51" s="94"/>
      <c r="Y51" s="86"/>
      <c r="Z51" s="95"/>
      <c r="AA51" s="95"/>
      <c r="AB51" s="86"/>
      <c r="AC51" s="86"/>
      <c r="AD51" s="86"/>
      <c r="AE51" s="5"/>
      <c r="AF51" s="86"/>
      <c r="AG51" s="86"/>
      <c r="AH51" s="86"/>
      <c r="AI51" s="86"/>
      <c r="AJ51" s="94"/>
      <c r="AK51" s="86"/>
      <c r="AL51" s="95"/>
      <c r="AM51" s="95"/>
      <c r="AN51" s="86"/>
      <c r="AO51" s="86"/>
      <c r="AP51" s="86"/>
      <c r="AQ51" s="86"/>
      <c r="AR51" s="86"/>
      <c r="AS51" s="89"/>
      <c r="AT51" s="89"/>
      <c r="AU51" s="89"/>
      <c r="AV51" s="5"/>
    </row>
    <row r="52" spans="1:48" ht="15">
      <c r="A52" s="5"/>
      <c r="B52" s="3"/>
      <c r="C52" s="3"/>
      <c r="D52" s="3"/>
      <c r="E52" s="13"/>
      <c r="F52" s="3"/>
      <c r="G52" s="11"/>
      <c r="H52" s="11"/>
      <c r="I52" s="3"/>
      <c r="J52" s="3"/>
      <c r="K52" s="3"/>
      <c r="L52" s="3"/>
      <c r="M52" s="3"/>
      <c r="N52" s="3"/>
      <c r="O52" s="5"/>
      <c r="P52" s="5"/>
      <c r="Q52" s="5"/>
      <c r="R52" s="5"/>
      <c r="S52" s="5"/>
      <c r="T52" s="86"/>
      <c r="U52" s="86"/>
      <c r="V52" s="86"/>
      <c r="W52" s="86"/>
      <c r="X52" s="94"/>
      <c r="Y52" s="86"/>
      <c r="Z52" s="95"/>
      <c r="AA52" s="95"/>
      <c r="AB52" s="86"/>
      <c r="AC52" s="86"/>
      <c r="AD52" s="86"/>
      <c r="AE52" s="5"/>
      <c r="AF52" s="86"/>
      <c r="AG52" s="86"/>
      <c r="AH52" s="86"/>
      <c r="AI52" s="86"/>
      <c r="AJ52" s="94"/>
      <c r="AK52" s="86"/>
      <c r="AL52" s="95"/>
      <c r="AM52" s="95"/>
      <c r="AN52" s="86"/>
      <c r="AO52" s="86"/>
      <c r="AP52" s="86"/>
      <c r="AQ52" s="86"/>
      <c r="AR52" s="86"/>
      <c r="AS52" s="89"/>
      <c r="AT52" s="89"/>
      <c r="AU52" s="89"/>
      <c r="AV52" s="5"/>
    </row>
    <row r="53" spans="1:48" ht="15">
      <c r="A53" s="3"/>
      <c r="B53" s="3"/>
      <c r="C53" s="3"/>
      <c r="D53" s="3"/>
      <c r="E53" s="13"/>
      <c r="F53" s="3"/>
      <c r="G53" s="11"/>
      <c r="H53" s="11"/>
      <c r="I53" s="3"/>
      <c r="J53" s="3"/>
      <c r="K53" s="3"/>
      <c r="L53" s="3"/>
      <c r="M53" s="3"/>
      <c r="N53" s="3"/>
      <c r="O53" s="5"/>
      <c r="P53" s="5"/>
      <c r="Q53" s="5"/>
      <c r="R53" s="5"/>
      <c r="S53" s="5"/>
      <c r="T53" s="86"/>
      <c r="U53" s="86"/>
      <c r="V53" s="86"/>
      <c r="W53" s="86"/>
      <c r="X53" s="94"/>
      <c r="Y53" s="86"/>
      <c r="Z53" s="95"/>
      <c r="AA53" s="95"/>
      <c r="AB53" s="86"/>
      <c r="AC53" s="86"/>
      <c r="AD53" s="86"/>
      <c r="AE53" s="5"/>
      <c r="AF53" s="86"/>
      <c r="AG53" s="86"/>
      <c r="AH53" s="86"/>
      <c r="AI53" s="86"/>
      <c r="AJ53" s="94"/>
      <c r="AK53" s="86"/>
      <c r="AL53" s="95"/>
      <c r="AM53" s="95"/>
      <c r="AN53" s="86"/>
      <c r="AO53" s="86"/>
      <c r="AP53" s="86"/>
      <c r="AQ53" s="86"/>
      <c r="AR53" s="86"/>
      <c r="AS53" s="89"/>
      <c r="AT53" s="5"/>
      <c r="AU53" s="5"/>
      <c r="AV53" s="5"/>
    </row>
    <row r="54" spans="1:48" ht="15">
      <c r="A54" s="3"/>
      <c r="B54" s="3"/>
      <c r="C54" s="3"/>
      <c r="D54" s="3"/>
      <c r="E54" s="13"/>
      <c r="F54" s="3"/>
      <c r="G54" s="11"/>
      <c r="H54" s="11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86"/>
      <c r="U54" s="86"/>
      <c r="V54" s="86"/>
      <c r="W54" s="86"/>
      <c r="X54" s="94"/>
      <c r="Y54" s="86"/>
      <c r="Z54" s="95"/>
      <c r="AA54" s="95"/>
      <c r="AB54" s="86"/>
      <c r="AC54" s="86"/>
      <c r="AD54" s="86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86"/>
      <c r="AR54" s="86"/>
      <c r="AS54" s="89"/>
      <c r="AT54" s="5"/>
      <c r="AU54" s="5"/>
      <c r="AV54" s="5"/>
    </row>
    <row r="55" spans="1:48" ht="15">
      <c r="A55" s="3"/>
      <c r="B55" s="3"/>
      <c r="C55" s="3"/>
      <c r="D55" s="3"/>
      <c r="E55" s="13"/>
      <c r="F55" s="3"/>
      <c r="G55" s="11"/>
      <c r="H55" s="11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86"/>
      <c r="AR55" s="86"/>
      <c r="AS55" s="89"/>
      <c r="AT55" s="5"/>
      <c r="AU55" s="5"/>
      <c r="AV55" s="5"/>
    </row>
    <row r="56" spans="1:48" ht="15">
      <c r="A56" s="3"/>
      <c r="B56" s="3"/>
      <c r="C56" s="3"/>
      <c r="D56" s="3"/>
      <c r="E56" s="13"/>
      <c r="F56" s="3"/>
      <c r="G56" s="11"/>
      <c r="H56" s="11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86"/>
      <c r="AR56" s="86"/>
      <c r="AS56" s="89"/>
      <c r="AT56" s="5"/>
      <c r="AU56" s="5"/>
      <c r="AV56" s="5"/>
    </row>
    <row r="57" spans="1:48" ht="15">
      <c r="A57" s="3"/>
      <c r="B57" s="3"/>
      <c r="C57" s="3"/>
      <c r="D57" s="3"/>
      <c r="E57" s="13"/>
      <c r="F57" s="83"/>
      <c r="G57" s="11"/>
      <c r="H57" s="11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</row>
    <row r="58" spans="1:48" ht="15">
      <c r="A58" s="3"/>
      <c r="B58" s="3"/>
      <c r="C58" s="3"/>
      <c r="D58" s="3"/>
      <c r="E58" s="13"/>
      <c r="F58" s="3"/>
      <c r="G58" s="11"/>
      <c r="H58" s="11"/>
      <c r="I58" s="5"/>
      <c r="J58" s="5"/>
      <c r="K58" s="5"/>
      <c r="L58" s="5"/>
      <c r="M58" s="5"/>
      <c r="N58" s="5"/>
      <c r="O58" s="5"/>
      <c r="P58" s="5"/>
      <c r="Q58" s="5"/>
      <c r="R58" s="3"/>
      <c r="S58" s="11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</row>
    <row r="59" spans="1:48" ht="18.75">
      <c r="A59" s="2" t="s">
        <v>443</v>
      </c>
      <c r="B59" s="3"/>
      <c r="C59" s="3"/>
      <c r="D59" s="3"/>
      <c r="E59" s="13"/>
      <c r="F59" s="3"/>
      <c r="G59" s="4" t="e">
        <f>#REF!</f>
        <v>#REF!</v>
      </c>
      <c r="H59" s="11"/>
      <c r="I59" s="5"/>
      <c r="J59" s="5"/>
      <c r="K59" s="5"/>
      <c r="L59" s="5"/>
      <c r="M59" s="5"/>
      <c r="N59" s="5"/>
      <c r="O59" s="5"/>
      <c r="P59" s="5"/>
      <c r="Q59" s="5"/>
      <c r="R59" s="3"/>
      <c r="S59" s="11"/>
      <c r="T59" s="86"/>
      <c r="U59" s="5"/>
      <c r="V59" s="5"/>
      <c r="W59" s="5"/>
      <c r="X59" s="5"/>
      <c r="Y59" s="5"/>
      <c r="Z59" s="5"/>
      <c r="AA59" s="95"/>
      <c r="AB59" s="113"/>
      <c r="AC59" s="86"/>
      <c r="AD59" s="86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</row>
    <row r="60" spans="1:48" ht="15">
      <c r="A60" s="2" t="e">
        <f>#REF!</f>
        <v>#REF!</v>
      </c>
      <c r="B60" s="3"/>
      <c r="C60" s="3"/>
      <c r="D60" s="3"/>
      <c r="E60" s="5"/>
      <c r="F60" s="5"/>
      <c r="G60" s="12"/>
      <c r="H60" s="11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95"/>
      <c r="AB60" s="86"/>
      <c r="AC60" s="86"/>
      <c r="AD60" s="86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</row>
    <row r="61" spans="1:48" ht="15">
      <c r="A61" s="3"/>
      <c r="B61" s="3"/>
      <c r="C61" s="3"/>
      <c r="D61" s="3"/>
      <c r="E61" s="3"/>
      <c r="F61" s="3"/>
      <c r="G61" s="11"/>
      <c r="H61" s="11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86"/>
      <c r="U61" s="5"/>
      <c r="V61" s="5"/>
      <c r="W61" s="5"/>
      <c r="X61" s="5"/>
      <c r="Y61" s="5"/>
      <c r="Z61" s="5"/>
      <c r="AA61" s="95"/>
      <c r="AB61" s="86"/>
      <c r="AC61" s="86"/>
      <c r="AD61" s="86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</row>
    <row r="62" spans="1:48" ht="15">
      <c r="A62" s="6"/>
      <c r="B62" s="6"/>
      <c r="C62" s="6"/>
      <c r="D62" s="6"/>
      <c r="E62" s="114" t="e">
        <f>#REF!</f>
        <v>#REF!</v>
      </c>
      <c r="F62" s="53"/>
      <c r="G62" s="220" t="e">
        <f>#REF!</f>
        <v>#REF!</v>
      </c>
      <c r="H62" s="10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84"/>
      <c r="U62" s="85"/>
      <c r="V62" s="85"/>
      <c r="W62" s="85"/>
      <c r="X62" s="85"/>
      <c r="Y62" s="85"/>
      <c r="Z62" s="85"/>
      <c r="AA62" s="95"/>
      <c r="AB62" s="115"/>
      <c r="AC62" s="86"/>
      <c r="AD62" s="86"/>
      <c r="AE62" s="3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86"/>
      <c r="AQ62" s="5"/>
      <c r="AR62" s="5"/>
      <c r="AS62" s="5"/>
      <c r="AT62" s="5"/>
      <c r="AU62" s="5"/>
      <c r="AV62" s="5"/>
    </row>
    <row r="63" spans="1:48" ht="15">
      <c r="A63" s="5"/>
      <c r="B63" s="5"/>
      <c r="C63" s="5"/>
      <c r="D63" s="5"/>
      <c r="E63" s="5"/>
      <c r="F63" s="5"/>
      <c r="G63" s="12"/>
      <c r="H63" s="10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84"/>
      <c r="U63" s="85"/>
      <c r="V63" s="85"/>
      <c r="W63" s="85"/>
      <c r="X63" s="85"/>
      <c r="Y63" s="85"/>
      <c r="Z63" s="85"/>
      <c r="AA63" s="95"/>
      <c r="AB63" s="115"/>
      <c r="AC63" s="86"/>
      <c r="AD63" s="86"/>
      <c r="AE63" s="3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86"/>
      <c r="AQ63" s="5"/>
      <c r="AR63" s="5"/>
      <c r="AS63" s="5"/>
      <c r="AT63" s="5"/>
      <c r="AU63" s="5"/>
      <c r="AV63" s="5"/>
    </row>
    <row r="64" spans="1:48" ht="15">
      <c r="A64" s="7" t="s">
        <v>446</v>
      </c>
      <c r="B64" s="5"/>
      <c r="C64" s="5"/>
      <c r="D64" s="5"/>
      <c r="E64" s="5"/>
      <c r="F64" s="5"/>
      <c r="G64" s="12"/>
      <c r="H64" s="10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84"/>
      <c r="U64" s="85"/>
      <c r="V64" s="85"/>
      <c r="W64" s="85"/>
      <c r="X64" s="85"/>
      <c r="Y64" s="85"/>
      <c r="Z64" s="85"/>
      <c r="AA64" s="95"/>
      <c r="AB64" s="115"/>
      <c r="AC64" s="86"/>
      <c r="AD64" s="86"/>
      <c r="AE64" s="3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86"/>
      <c r="AQ64" s="5"/>
      <c r="AR64" s="5"/>
      <c r="AS64" s="5"/>
      <c r="AT64" s="5"/>
      <c r="AU64" s="5"/>
      <c r="AV64" s="5"/>
    </row>
    <row r="65" spans="1:48" ht="15">
      <c r="A65" s="5"/>
      <c r="B65" s="3" t="s">
        <v>455</v>
      </c>
      <c r="C65" s="3"/>
      <c r="D65" s="3"/>
      <c r="E65" s="204">
        <v>0</v>
      </c>
      <c r="F65" s="74"/>
      <c r="G65" s="229">
        <v>2150000</v>
      </c>
      <c r="H65" s="169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84"/>
      <c r="U65" s="85"/>
      <c r="V65" s="85"/>
      <c r="W65" s="85"/>
      <c r="X65" s="85"/>
      <c r="Y65" s="85"/>
      <c r="Z65" s="85"/>
      <c r="AA65" s="95"/>
      <c r="AB65" s="115"/>
      <c r="AC65" s="86"/>
      <c r="AD65" s="86"/>
      <c r="AE65" s="3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86"/>
      <c r="AQ65" s="5"/>
      <c r="AR65" s="5"/>
      <c r="AS65" s="5"/>
      <c r="AT65" s="5"/>
      <c r="AU65" s="5"/>
      <c r="AV65" s="5"/>
    </row>
    <row r="66" spans="1:48" ht="15">
      <c r="A66" s="5"/>
      <c r="B66" s="3" t="s">
        <v>456</v>
      </c>
      <c r="C66" s="3"/>
      <c r="D66" s="3"/>
      <c r="E66" s="202">
        <v>0</v>
      </c>
      <c r="F66" s="74"/>
      <c r="G66" s="240">
        <v>-1758589.94</v>
      </c>
      <c r="H66" s="169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84"/>
      <c r="U66" s="85"/>
      <c r="V66" s="85"/>
      <c r="W66" s="85"/>
      <c r="X66" s="85"/>
      <c r="Y66" s="85"/>
      <c r="Z66" s="85"/>
      <c r="AA66" s="95"/>
      <c r="AB66" s="115"/>
      <c r="AC66" s="86"/>
      <c r="AD66" s="86"/>
      <c r="AE66" s="3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86"/>
      <c r="AQ66" s="5"/>
      <c r="AR66" s="5"/>
      <c r="AS66" s="5"/>
      <c r="AT66" s="5"/>
      <c r="AU66" s="5"/>
      <c r="AV66" s="5"/>
    </row>
    <row r="67" spans="1:48" ht="15">
      <c r="A67" s="5"/>
      <c r="B67" s="3" t="s">
        <v>457</v>
      </c>
      <c r="C67" s="3"/>
      <c r="D67" s="3"/>
      <c r="E67" s="202">
        <v>390632</v>
      </c>
      <c r="F67" s="74"/>
      <c r="G67" s="240">
        <v>0</v>
      </c>
      <c r="H67" s="169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84"/>
      <c r="U67" s="85"/>
      <c r="V67" s="85"/>
      <c r="W67" s="85"/>
      <c r="X67" s="85"/>
      <c r="Y67" s="85"/>
      <c r="Z67" s="85"/>
      <c r="AA67" s="95"/>
      <c r="AB67" s="115"/>
      <c r="AC67" s="86"/>
      <c r="AD67" s="86"/>
      <c r="AE67" s="3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86"/>
      <c r="AQ67" s="5"/>
      <c r="AR67" s="5"/>
      <c r="AS67" s="5"/>
      <c r="AT67" s="5"/>
      <c r="AU67" s="5"/>
      <c r="AV67" s="5"/>
    </row>
    <row r="68" spans="1:48" ht="15">
      <c r="A68" s="5"/>
      <c r="B68" s="3" t="s">
        <v>458</v>
      </c>
      <c r="C68" s="3"/>
      <c r="D68" s="3"/>
      <c r="E68" s="202">
        <v>-184284.41</v>
      </c>
      <c r="F68" s="74"/>
      <c r="G68" s="240">
        <v>0</v>
      </c>
      <c r="H68" s="169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84"/>
      <c r="U68" s="85"/>
      <c r="V68" s="85"/>
      <c r="W68" s="85"/>
      <c r="X68" s="85"/>
      <c r="Y68" s="85"/>
      <c r="Z68" s="85"/>
      <c r="AA68" s="95"/>
      <c r="AB68" s="115"/>
      <c r="AC68" s="86"/>
      <c r="AD68" s="86"/>
      <c r="AE68" s="3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86"/>
      <c r="AQ68" s="5"/>
      <c r="AR68" s="5"/>
      <c r="AS68" s="5"/>
      <c r="AT68" s="5"/>
      <c r="AU68" s="5"/>
      <c r="AV68" s="5"/>
    </row>
    <row r="69" spans="1:48" ht="15">
      <c r="A69" s="5"/>
      <c r="B69" s="3"/>
      <c r="C69" s="3"/>
      <c r="D69" s="3"/>
      <c r="E69" s="14">
        <f>SUM(E65:E68)</f>
        <v>206347.59</v>
      </c>
      <c r="F69" s="74"/>
      <c r="G69" s="241">
        <f>SUM(G65:G68)</f>
        <v>391410.06000000006</v>
      </c>
      <c r="H69" s="169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84"/>
      <c r="U69" s="85"/>
      <c r="V69" s="85"/>
      <c r="W69" s="85"/>
      <c r="X69" s="85"/>
      <c r="Y69" s="85"/>
      <c r="Z69" s="85"/>
      <c r="AA69" s="95"/>
      <c r="AB69" s="115"/>
      <c r="AC69" s="86"/>
      <c r="AD69" s="86"/>
      <c r="AE69" s="3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86"/>
      <c r="AQ69" s="5"/>
      <c r="AR69" s="5"/>
      <c r="AS69" s="5"/>
      <c r="AT69" s="5"/>
      <c r="AU69" s="5"/>
      <c r="AV69" s="5"/>
    </row>
    <row r="70" spans="1:48" ht="15">
      <c r="A70" s="5"/>
      <c r="B70" s="3"/>
      <c r="C70" s="3"/>
      <c r="D70" s="3"/>
      <c r="E70" s="23"/>
      <c r="F70" s="3"/>
      <c r="G70" s="24"/>
      <c r="H70" s="11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86"/>
      <c r="U70" s="86" t="s">
        <v>11</v>
      </c>
      <c r="V70" s="86"/>
      <c r="W70" s="86"/>
      <c r="X70" s="201">
        <v>0</v>
      </c>
      <c r="Y70" s="86"/>
      <c r="Z70" s="95">
        <v>4242.54</v>
      </c>
      <c r="AA70" s="95"/>
      <c r="AB70" s="86"/>
      <c r="AC70" s="86"/>
      <c r="AD70" s="86"/>
      <c r="AE70" s="5"/>
      <c r="AF70" s="87" t="e">
        <f>#REF!</f>
        <v>#REF!</v>
      </c>
      <c r="AG70" s="88"/>
      <c r="AH70" s="88"/>
      <c r="AI70" s="88"/>
      <c r="AJ70" s="88"/>
      <c r="AK70" s="88"/>
      <c r="AL70" s="88"/>
      <c r="AM70" s="95"/>
      <c r="AN70" s="86"/>
      <c r="AO70" s="86"/>
      <c r="AP70" s="86"/>
      <c r="AQ70" s="5"/>
      <c r="AR70" s="5"/>
      <c r="AS70" s="5"/>
      <c r="AT70" s="5"/>
      <c r="AU70" s="5"/>
      <c r="AV70" s="5"/>
    </row>
    <row r="71" spans="1:48" ht="15">
      <c r="A71" s="7" t="s">
        <v>358</v>
      </c>
      <c r="B71" s="3"/>
      <c r="C71" s="3"/>
      <c r="D71" s="3"/>
      <c r="E71" s="13"/>
      <c r="F71" s="3"/>
      <c r="G71" s="11"/>
      <c r="H71" s="11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116" t="s">
        <v>476</v>
      </c>
      <c r="V71" s="86"/>
      <c r="W71" s="86"/>
      <c r="X71" s="201">
        <v>0</v>
      </c>
      <c r="Y71" s="86"/>
      <c r="Z71" s="95">
        <f>63000+50000</f>
        <v>113000</v>
      </c>
      <c r="AA71" s="95"/>
      <c r="AB71" s="86"/>
      <c r="AC71" s="86"/>
      <c r="AD71" s="86"/>
      <c r="AE71" s="5"/>
      <c r="AF71" s="88"/>
      <c r="AG71" s="88"/>
      <c r="AH71" s="88"/>
      <c r="AI71" s="88"/>
      <c r="AJ71" s="88"/>
      <c r="AK71" s="88"/>
      <c r="AL71" s="88"/>
      <c r="AM71" s="95"/>
      <c r="AN71" s="86"/>
      <c r="AO71" s="86"/>
      <c r="AP71" s="5"/>
      <c r="AQ71" s="5"/>
      <c r="AR71" s="5"/>
      <c r="AS71" s="5"/>
      <c r="AT71" s="5"/>
      <c r="AU71" s="5"/>
      <c r="AV71" s="5"/>
    </row>
    <row r="72" spans="1:48" ht="15">
      <c r="A72" s="3"/>
      <c r="B72" s="3" t="s">
        <v>459</v>
      </c>
      <c r="C72" s="3"/>
      <c r="D72" s="3"/>
      <c r="E72" s="204">
        <v>17593.43</v>
      </c>
      <c r="F72" s="74"/>
      <c r="G72" s="229">
        <v>11534.85</v>
      </c>
      <c r="H72" s="169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116"/>
      <c r="V72" s="86"/>
      <c r="W72" s="86"/>
      <c r="X72" s="23"/>
      <c r="Y72" s="86"/>
      <c r="Z72" s="107"/>
      <c r="AA72" s="95"/>
      <c r="AB72" s="86"/>
      <c r="AC72" s="86"/>
      <c r="AD72" s="86"/>
      <c r="AE72" s="5"/>
      <c r="AF72" s="117"/>
      <c r="AG72" s="117"/>
      <c r="AH72" s="117"/>
      <c r="AI72" s="117"/>
      <c r="AJ72" s="117"/>
      <c r="AK72" s="117"/>
      <c r="AL72" s="117"/>
      <c r="AM72" s="95"/>
      <c r="AN72" s="86"/>
      <c r="AO72" s="86"/>
      <c r="AP72" s="5"/>
      <c r="AQ72" s="5"/>
      <c r="AR72" s="5"/>
      <c r="AS72" s="5"/>
      <c r="AT72" s="5"/>
      <c r="AU72" s="5"/>
      <c r="AV72" s="5"/>
    </row>
    <row r="73" spans="1:48" ht="15">
      <c r="A73" s="3"/>
      <c r="B73" s="3" t="s">
        <v>460</v>
      </c>
      <c r="C73" s="3"/>
      <c r="D73" s="3"/>
      <c r="E73" s="202">
        <v>0</v>
      </c>
      <c r="F73" s="74"/>
      <c r="G73" s="240">
        <v>3945</v>
      </c>
      <c r="H73" s="169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116"/>
      <c r="V73" s="86"/>
      <c r="W73" s="86"/>
      <c r="X73" s="23"/>
      <c r="Y73" s="86"/>
      <c r="Z73" s="107"/>
      <c r="AA73" s="95"/>
      <c r="AB73" s="86"/>
      <c r="AC73" s="86"/>
      <c r="AD73" s="86"/>
      <c r="AE73" s="5"/>
      <c r="AF73" s="117"/>
      <c r="AG73" s="117"/>
      <c r="AH73" s="117"/>
      <c r="AI73" s="117"/>
      <c r="AJ73" s="117"/>
      <c r="AK73" s="117"/>
      <c r="AL73" s="117"/>
      <c r="AM73" s="95"/>
      <c r="AN73" s="86"/>
      <c r="AO73" s="86"/>
      <c r="AP73" s="5"/>
      <c r="AQ73" s="5"/>
      <c r="AR73" s="5"/>
      <c r="AS73" s="5"/>
      <c r="AT73" s="5"/>
      <c r="AU73" s="5"/>
      <c r="AV73" s="5"/>
    </row>
    <row r="74" spans="1:48" ht="15">
      <c r="A74" s="3"/>
      <c r="B74" s="3" t="s">
        <v>461</v>
      </c>
      <c r="C74" s="3"/>
      <c r="D74" s="3"/>
      <c r="E74" s="202">
        <v>0</v>
      </c>
      <c r="F74" s="74"/>
      <c r="G74" s="240">
        <v>37.5</v>
      </c>
      <c r="H74" s="169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116"/>
      <c r="V74" s="86"/>
      <c r="W74" s="86"/>
      <c r="X74" s="23"/>
      <c r="Y74" s="86"/>
      <c r="Z74" s="107"/>
      <c r="AA74" s="95"/>
      <c r="AB74" s="86"/>
      <c r="AC74" s="86"/>
      <c r="AD74" s="86"/>
      <c r="AE74" s="5"/>
      <c r="AF74" s="117"/>
      <c r="AG74" s="117"/>
      <c r="AH74" s="117"/>
      <c r="AI74" s="117"/>
      <c r="AJ74" s="117"/>
      <c r="AK74" s="117"/>
      <c r="AL74" s="117"/>
      <c r="AM74" s="95"/>
      <c r="AN74" s="86"/>
      <c r="AO74" s="86"/>
      <c r="AP74" s="5"/>
      <c r="AQ74" s="5"/>
      <c r="AR74" s="5"/>
      <c r="AS74" s="5"/>
      <c r="AT74" s="5"/>
      <c r="AU74" s="5"/>
      <c r="AV74" s="5"/>
    </row>
    <row r="75" spans="1:48" ht="15">
      <c r="A75" s="3"/>
      <c r="B75" s="3" t="s">
        <v>462</v>
      </c>
      <c r="C75" s="3"/>
      <c r="D75" s="3"/>
      <c r="E75" s="202">
        <v>52500</v>
      </c>
      <c r="F75" s="74"/>
      <c r="G75" s="240">
        <v>50000</v>
      </c>
      <c r="H75" s="169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116"/>
      <c r="V75" s="86"/>
      <c r="W75" s="86"/>
      <c r="X75" s="23"/>
      <c r="Y75" s="86"/>
      <c r="Z75" s="107"/>
      <c r="AA75" s="95"/>
      <c r="AB75" s="86"/>
      <c r="AC75" s="86"/>
      <c r="AD75" s="86"/>
      <c r="AE75" s="5"/>
      <c r="AF75" s="117"/>
      <c r="AG75" s="117"/>
      <c r="AH75" s="117"/>
      <c r="AI75" s="117"/>
      <c r="AJ75" s="117"/>
      <c r="AK75" s="117"/>
      <c r="AL75" s="117"/>
      <c r="AM75" s="95"/>
      <c r="AN75" s="86"/>
      <c r="AO75" s="86"/>
      <c r="AP75" s="5"/>
      <c r="AQ75" s="5"/>
      <c r="AR75" s="5"/>
      <c r="AS75" s="5"/>
      <c r="AT75" s="5"/>
      <c r="AU75" s="5"/>
      <c r="AV75" s="5"/>
    </row>
    <row r="76" spans="1:48" ht="15">
      <c r="A76" s="3"/>
      <c r="B76" s="3" t="s">
        <v>144</v>
      </c>
      <c r="C76" s="3"/>
      <c r="D76" s="3"/>
      <c r="E76" s="202">
        <v>231200</v>
      </c>
      <c r="F76" s="74"/>
      <c r="G76" s="240">
        <v>376400</v>
      </c>
      <c r="H76" s="169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118"/>
      <c r="U76" s="86"/>
      <c r="V76" s="86"/>
      <c r="W76" s="86"/>
      <c r="X76" s="23">
        <f>SUM(X70:X71)</f>
        <v>0</v>
      </c>
      <c r="Y76" s="86"/>
      <c r="Z76" s="107">
        <f>SUM(Z70:Z71)</f>
        <v>117242.54</v>
      </c>
      <c r="AA76" s="95"/>
      <c r="AB76" s="86"/>
      <c r="AC76" s="86"/>
      <c r="AD76" s="86"/>
      <c r="AE76" s="5"/>
      <c r="AF76" s="90"/>
      <c r="AG76" s="90"/>
      <c r="AH76" s="90"/>
      <c r="AI76" s="90"/>
      <c r="AJ76" s="40"/>
      <c r="AK76" s="40"/>
      <c r="AL76" s="40"/>
      <c r="AM76" s="95"/>
      <c r="AN76" s="86"/>
      <c r="AO76" s="86"/>
      <c r="AP76" s="5"/>
      <c r="AQ76" s="5"/>
      <c r="AR76" s="5"/>
      <c r="AS76" s="5"/>
      <c r="AT76" s="5"/>
      <c r="AU76" s="5"/>
      <c r="AV76" s="5"/>
    </row>
    <row r="77" spans="1:48" ht="15">
      <c r="A77" s="5"/>
      <c r="B77" s="3"/>
      <c r="C77" s="3"/>
      <c r="D77" s="3"/>
      <c r="E77" s="14">
        <f>SUM(E72:E76)</f>
        <v>301293.43</v>
      </c>
      <c r="F77" s="74"/>
      <c r="G77" s="241">
        <f>SUM(G72:G76)</f>
        <v>441917.35</v>
      </c>
      <c r="H77" s="169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89"/>
      <c r="U77" s="86"/>
      <c r="V77" s="86"/>
      <c r="W77" s="86"/>
      <c r="X77" s="13"/>
      <c r="Y77" s="86"/>
      <c r="Z77" s="95"/>
      <c r="AA77" s="95"/>
      <c r="AB77" s="86"/>
      <c r="AC77" s="86"/>
      <c r="AD77" s="86"/>
      <c r="AE77" s="5"/>
      <c r="AF77" s="86"/>
      <c r="AG77" s="86"/>
      <c r="AH77" s="86"/>
      <c r="AI77" s="86"/>
      <c r="AJ77" s="91" t="e">
        <f>#REF!</f>
        <v>#REF!</v>
      </c>
      <c r="AK77" s="119"/>
      <c r="AL77" s="92" t="e">
        <f>#REF!</f>
        <v>#REF!</v>
      </c>
      <c r="AM77" s="95"/>
      <c r="AN77" s="5"/>
      <c r="AO77" s="5"/>
      <c r="AP77" s="5"/>
      <c r="AQ77" s="5"/>
      <c r="AR77" s="5"/>
      <c r="AS77" s="5"/>
      <c r="AT77" s="5"/>
      <c r="AU77" s="5"/>
      <c r="AV77" s="5"/>
    </row>
    <row r="78" spans="1:48" ht="15">
      <c r="A78" s="7"/>
      <c r="B78" s="3"/>
      <c r="C78" s="3"/>
      <c r="D78" s="3"/>
      <c r="E78" s="23"/>
      <c r="F78" s="3"/>
      <c r="G78" s="24"/>
      <c r="H78" s="11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89"/>
      <c r="U78" s="86"/>
      <c r="V78" s="86"/>
      <c r="W78" s="86"/>
      <c r="X78" s="13"/>
      <c r="Y78" s="86"/>
      <c r="Z78" s="95"/>
      <c r="AA78" s="95"/>
      <c r="AB78" s="86"/>
      <c r="AC78" s="86"/>
      <c r="AD78" s="86"/>
      <c r="AE78" s="5"/>
      <c r="AF78" s="86"/>
      <c r="AG78" s="86"/>
      <c r="AH78" s="86"/>
      <c r="AI78" s="86"/>
      <c r="AJ78" s="91"/>
      <c r="AK78" s="119"/>
      <c r="AL78" s="92"/>
      <c r="AM78" s="95"/>
      <c r="AN78" s="5"/>
      <c r="AO78" s="5"/>
      <c r="AP78" s="5"/>
      <c r="AQ78" s="5"/>
      <c r="AR78" s="5"/>
      <c r="AS78" s="5"/>
      <c r="AT78" s="5"/>
      <c r="AU78" s="5"/>
      <c r="AV78" s="5"/>
    </row>
    <row r="79" spans="1:48" ht="15">
      <c r="A79" s="3" t="s">
        <v>160</v>
      </c>
      <c r="B79" s="3"/>
      <c r="C79" s="3"/>
      <c r="D79" s="3"/>
      <c r="E79" s="13">
        <f>E77+E69</f>
        <v>507641.02</v>
      </c>
      <c r="F79" s="3"/>
      <c r="G79" s="11">
        <f>G77+G69</f>
        <v>833327.41</v>
      </c>
      <c r="H79" s="11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89"/>
      <c r="U79" s="86"/>
      <c r="V79" s="86"/>
      <c r="W79" s="86"/>
      <c r="X79" s="13"/>
      <c r="Y79" s="86"/>
      <c r="Z79" s="95"/>
      <c r="AA79" s="95"/>
      <c r="AB79" s="86"/>
      <c r="AC79" s="86"/>
      <c r="AD79" s="86"/>
      <c r="AE79" s="5"/>
      <c r="AF79" s="86"/>
      <c r="AG79" s="86"/>
      <c r="AH79" s="86"/>
      <c r="AI79" s="86"/>
      <c r="AJ79" s="91"/>
      <c r="AK79" s="119"/>
      <c r="AL79" s="92"/>
      <c r="AM79" s="95"/>
      <c r="AN79" s="5"/>
      <c r="AO79" s="5"/>
      <c r="AP79" s="5"/>
      <c r="AQ79" s="5"/>
      <c r="AR79" s="5"/>
      <c r="AS79" s="5"/>
      <c r="AT79" s="5"/>
      <c r="AU79" s="5"/>
      <c r="AV79" s="5"/>
    </row>
    <row r="80" spans="1:48" ht="15">
      <c r="A80" s="7"/>
      <c r="B80" s="3"/>
      <c r="C80" s="3"/>
      <c r="D80" s="3"/>
      <c r="E80" s="13"/>
      <c r="F80" s="3"/>
      <c r="G80" s="11"/>
      <c r="H80" s="11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118" t="s">
        <v>475</v>
      </c>
      <c r="U80" s="86"/>
      <c r="V80" s="86"/>
      <c r="W80" s="86"/>
      <c r="X80" s="13"/>
      <c r="Y80" s="86"/>
      <c r="Z80" s="95"/>
      <c r="AA80" s="95"/>
      <c r="AB80" s="86"/>
      <c r="AC80" s="86"/>
      <c r="AD80" s="86"/>
      <c r="AE80" s="5"/>
      <c r="AF80" s="86"/>
      <c r="AG80" s="86"/>
      <c r="AH80" s="86"/>
      <c r="AI80" s="86"/>
      <c r="AJ80" s="94"/>
      <c r="AK80" s="86"/>
      <c r="AL80" s="95"/>
      <c r="AM80" s="95"/>
      <c r="AN80" s="5"/>
      <c r="AO80" s="5"/>
      <c r="AP80" s="5"/>
      <c r="AQ80" s="5"/>
      <c r="AR80" s="5"/>
      <c r="AS80" s="5"/>
      <c r="AT80" s="5"/>
      <c r="AU80" s="5"/>
      <c r="AV80" s="5"/>
    </row>
    <row r="81" spans="1:48" ht="15">
      <c r="A81" s="7" t="s">
        <v>12</v>
      </c>
      <c r="B81" s="3"/>
      <c r="C81" s="3"/>
      <c r="H81" s="11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86"/>
      <c r="U81" s="86" t="s">
        <v>132</v>
      </c>
      <c r="V81" s="86"/>
      <c r="W81" s="86"/>
      <c r="X81" s="204">
        <v>0</v>
      </c>
      <c r="Y81" s="97"/>
      <c r="Z81" s="98">
        <v>2000</v>
      </c>
      <c r="AA81" s="102"/>
      <c r="AB81" s="86"/>
      <c r="AC81" s="86"/>
      <c r="AD81" s="86"/>
      <c r="AE81" s="5"/>
      <c r="AF81" s="86" t="s">
        <v>480</v>
      </c>
      <c r="AG81" s="86"/>
      <c r="AH81" s="86"/>
      <c r="AI81" s="86"/>
      <c r="AJ81" s="96">
        <v>0</v>
      </c>
      <c r="AK81" s="97"/>
      <c r="AL81" s="98">
        <v>5049.88</v>
      </c>
      <c r="AM81" s="102"/>
      <c r="AN81" s="5"/>
      <c r="AO81" s="5"/>
      <c r="AP81" s="5"/>
      <c r="AQ81" s="5"/>
      <c r="AR81" s="5"/>
      <c r="AS81" s="5"/>
      <c r="AT81" s="5"/>
      <c r="AU81" s="5"/>
      <c r="AV81" s="5"/>
    </row>
    <row r="82" spans="1:48" ht="15">
      <c r="A82" s="7" t="s">
        <v>13</v>
      </c>
      <c r="B82" s="3"/>
      <c r="C82" s="3"/>
      <c r="D82" s="3"/>
      <c r="E82" s="13"/>
      <c r="F82" s="3"/>
      <c r="G82" s="11"/>
      <c r="H82" s="11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86"/>
      <c r="U82" s="86"/>
      <c r="V82" s="86"/>
      <c r="W82" s="86"/>
      <c r="X82" s="14"/>
      <c r="Y82" s="97"/>
      <c r="Z82" s="98"/>
      <c r="AA82" s="102"/>
      <c r="AB82" s="86"/>
      <c r="AC82" s="86"/>
      <c r="AD82" s="86"/>
      <c r="AE82" s="5"/>
      <c r="AF82" s="86"/>
      <c r="AG82" s="86"/>
      <c r="AH82" s="86"/>
      <c r="AI82" s="86"/>
      <c r="AJ82" s="96"/>
      <c r="AK82" s="97"/>
      <c r="AL82" s="98"/>
      <c r="AM82" s="102"/>
      <c r="AN82" s="5"/>
      <c r="AO82" s="5"/>
      <c r="AP82" s="5"/>
      <c r="AQ82" s="5"/>
      <c r="AR82" s="5"/>
      <c r="AS82" s="5"/>
      <c r="AT82" s="5"/>
      <c r="AU82" s="5"/>
      <c r="AV82" s="5"/>
    </row>
    <row r="83" spans="1:48" ht="15">
      <c r="A83" s="3"/>
      <c r="B83" s="3" t="s">
        <v>463</v>
      </c>
      <c r="C83" s="3"/>
      <c r="D83" s="3"/>
      <c r="E83" s="204">
        <v>1200</v>
      </c>
      <c r="F83" s="74"/>
      <c r="G83" s="229">
        <v>2400</v>
      </c>
      <c r="H83" s="169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86"/>
      <c r="U83" s="86"/>
      <c r="V83" s="86"/>
      <c r="W83" s="86"/>
      <c r="X83" s="14"/>
      <c r="Y83" s="97"/>
      <c r="Z83" s="98"/>
      <c r="AA83" s="102"/>
      <c r="AB83" s="86"/>
      <c r="AC83" s="86"/>
      <c r="AD83" s="86"/>
      <c r="AE83" s="5"/>
      <c r="AF83" s="86"/>
      <c r="AG83" s="86"/>
      <c r="AH83" s="86"/>
      <c r="AI83" s="86"/>
      <c r="AJ83" s="96"/>
      <c r="AK83" s="97"/>
      <c r="AL83" s="98"/>
      <c r="AM83" s="102"/>
      <c r="AN83" s="5"/>
      <c r="AO83" s="5"/>
      <c r="AP83" s="5"/>
      <c r="AQ83" s="5"/>
      <c r="AR83" s="5"/>
      <c r="AS83" s="5"/>
      <c r="AT83" s="5"/>
      <c r="AU83" s="5"/>
      <c r="AV83" s="5"/>
    </row>
    <row r="84" spans="1:48" ht="15">
      <c r="A84" s="3"/>
      <c r="B84" s="3" t="s">
        <v>236</v>
      </c>
      <c r="C84" s="3"/>
      <c r="D84" s="3"/>
      <c r="E84" s="202">
        <v>0</v>
      </c>
      <c r="F84" s="74"/>
      <c r="G84" s="240">
        <v>400</v>
      </c>
      <c r="H84" s="169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86" t="s">
        <v>463</v>
      </c>
      <c r="V84" s="86"/>
      <c r="W84" s="86"/>
      <c r="X84" s="202">
        <v>600</v>
      </c>
      <c r="Y84" s="97"/>
      <c r="Z84" s="102">
        <v>2400</v>
      </c>
      <c r="AA84" s="102"/>
      <c r="AB84" s="86"/>
      <c r="AC84" s="86"/>
      <c r="AD84" s="86"/>
      <c r="AE84" s="5"/>
      <c r="AF84" s="86"/>
      <c r="AG84" s="86"/>
      <c r="AH84" s="86"/>
      <c r="AI84" s="86"/>
      <c r="AJ84" s="94"/>
      <c r="AK84" s="86"/>
      <c r="AL84" s="95"/>
      <c r="AM84" s="95"/>
      <c r="AN84" s="5"/>
      <c r="AO84" s="5"/>
      <c r="AP84" s="5"/>
      <c r="AQ84" s="5"/>
      <c r="AR84" s="5"/>
      <c r="AS84" s="5"/>
      <c r="AT84" s="5"/>
      <c r="AU84" s="5"/>
      <c r="AV84" s="5"/>
    </row>
    <row r="85" spans="1:48" ht="15">
      <c r="A85" s="3"/>
      <c r="B85" s="3" t="s">
        <v>152</v>
      </c>
      <c r="C85" s="3"/>
      <c r="D85" s="3"/>
      <c r="E85" s="202">
        <v>12000</v>
      </c>
      <c r="F85" s="74"/>
      <c r="G85" s="240">
        <v>24000</v>
      </c>
      <c r="H85" s="169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86"/>
      <c r="U85" s="86" t="s">
        <v>236</v>
      </c>
      <c r="V85" s="86"/>
      <c r="W85" s="86"/>
      <c r="X85" s="202">
        <v>0</v>
      </c>
      <c r="Y85" s="97"/>
      <c r="Z85" s="102">
        <v>300</v>
      </c>
      <c r="AA85" s="102"/>
      <c r="AB85" s="86"/>
      <c r="AC85" s="86"/>
      <c r="AD85" s="86"/>
      <c r="AE85" s="5"/>
      <c r="AF85" s="86"/>
      <c r="AG85" s="86"/>
      <c r="AH85" s="86"/>
      <c r="AI85" s="86"/>
      <c r="AJ85" s="94"/>
      <c r="AK85" s="86"/>
      <c r="AL85" s="95"/>
      <c r="AM85" s="93"/>
      <c r="AN85" s="5"/>
      <c r="AO85" s="5"/>
      <c r="AP85" s="5"/>
      <c r="AQ85" s="5"/>
      <c r="AR85" s="5"/>
      <c r="AS85" s="5"/>
      <c r="AT85" s="5"/>
      <c r="AU85" s="5"/>
      <c r="AV85" s="5"/>
    </row>
    <row r="86" spans="1:48" ht="15">
      <c r="A86" s="3"/>
      <c r="B86" s="3" t="s">
        <v>237</v>
      </c>
      <c r="C86" s="3"/>
      <c r="D86" s="3"/>
      <c r="E86" s="202">
        <v>0</v>
      </c>
      <c r="F86" s="74"/>
      <c r="G86" s="240">
        <v>10.2</v>
      </c>
      <c r="H86" s="169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86"/>
      <c r="U86" s="86"/>
      <c r="V86" s="86"/>
      <c r="W86" s="86"/>
      <c r="X86" s="17"/>
      <c r="Y86" s="97"/>
      <c r="Z86" s="102"/>
      <c r="AA86" s="102"/>
      <c r="AB86" s="86"/>
      <c r="AC86" s="86"/>
      <c r="AD86" s="86"/>
      <c r="AE86" s="5"/>
      <c r="AF86" s="86"/>
      <c r="AG86" s="86"/>
      <c r="AH86" s="86"/>
      <c r="AI86" s="86"/>
      <c r="AJ86" s="94"/>
      <c r="AK86" s="86"/>
      <c r="AL86" s="95"/>
      <c r="AM86" s="93"/>
      <c r="AN86" s="5"/>
      <c r="AO86" s="5"/>
      <c r="AP86" s="5"/>
      <c r="AQ86" s="5"/>
      <c r="AR86" s="5"/>
      <c r="AS86" s="5"/>
      <c r="AT86" s="5"/>
      <c r="AU86" s="5"/>
      <c r="AV86" s="5"/>
    </row>
    <row r="87" spans="2:48" ht="15">
      <c r="B87" s="3" t="s">
        <v>308</v>
      </c>
      <c r="C87" s="3"/>
      <c r="D87" s="3"/>
      <c r="E87" s="202">
        <v>144</v>
      </c>
      <c r="F87" s="74"/>
      <c r="G87" s="240">
        <v>336</v>
      </c>
      <c r="H87" s="169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86"/>
      <c r="U87" s="86"/>
      <c r="V87" s="86"/>
      <c r="W87" s="86"/>
      <c r="X87" s="17"/>
      <c r="Y87" s="97"/>
      <c r="Z87" s="102"/>
      <c r="AA87" s="102"/>
      <c r="AB87" s="86"/>
      <c r="AC87" s="86"/>
      <c r="AD87" s="86"/>
      <c r="AE87" s="5"/>
      <c r="AF87" s="86"/>
      <c r="AG87" s="86"/>
      <c r="AH87" s="86"/>
      <c r="AI87" s="86"/>
      <c r="AJ87" s="94"/>
      <c r="AK87" s="86"/>
      <c r="AL87" s="95"/>
      <c r="AM87" s="93"/>
      <c r="AN87" s="5"/>
      <c r="AO87" s="5"/>
      <c r="AP87" s="5"/>
      <c r="AQ87" s="5"/>
      <c r="AR87" s="5"/>
      <c r="AS87" s="5"/>
      <c r="AT87" s="5"/>
      <c r="AU87" s="5"/>
      <c r="AV87" s="5"/>
    </row>
    <row r="88" spans="2:48" ht="15">
      <c r="B88" s="3" t="s">
        <v>32</v>
      </c>
      <c r="C88" s="3"/>
      <c r="D88" s="3"/>
      <c r="E88" s="202">
        <v>1906.55</v>
      </c>
      <c r="F88" s="74"/>
      <c r="G88" s="240">
        <v>2497.7</v>
      </c>
      <c r="H88" s="169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86"/>
      <c r="U88" s="86"/>
      <c r="V88" s="86"/>
      <c r="W88" s="86"/>
      <c r="X88" s="17"/>
      <c r="Y88" s="97"/>
      <c r="Z88" s="102"/>
      <c r="AA88" s="102"/>
      <c r="AB88" s="86"/>
      <c r="AC88" s="86"/>
      <c r="AD88" s="86"/>
      <c r="AE88" s="5"/>
      <c r="AF88" s="86"/>
      <c r="AG88" s="86"/>
      <c r="AH88" s="5"/>
      <c r="AI88" s="5"/>
      <c r="AJ88" s="101"/>
      <c r="AK88" s="97"/>
      <c r="AL88" s="102"/>
      <c r="AM88" s="102"/>
      <c r="AN88" s="5"/>
      <c r="AO88" s="5"/>
      <c r="AP88" s="5"/>
      <c r="AQ88" s="5"/>
      <c r="AR88" s="5"/>
      <c r="AS88" s="5"/>
      <c r="AT88" s="5"/>
      <c r="AU88" s="5"/>
      <c r="AV88" s="5"/>
    </row>
    <row r="89" spans="1:48" ht="15">
      <c r="A89" s="3"/>
      <c r="B89" s="3" t="s">
        <v>464</v>
      </c>
      <c r="C89" s="3"/>
      <c r="D89" s="3"/>
      <c r="E89" s="202">
        <v>0</v>
      </c>
      <c r="F89" s="74"/>
      <c r="G89" s="240">
        <v>450</v>
      </c>
      <c r="H89" s="169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86"/>
      <c r="U89" s="86"/>
      <c r="V89" s="86"/>
      <c r="W89" s="86"/>
      <c r="X89" s="17"/>
      <c r="Y89" s="97"/>
      <c r="Z89" s="102"/>
      <c r="AA89" s="102"/>
      <c r="AB89" s="86"/>
      <c r="AC89" s="86"/>
      <c r="AD89" s="86"/>
      <c r="AE89" s="5"/>
      <c r="AF89" s="86"/>
      <c r="AG89" s="86"/>
      <c r="AH89" s="5"/>
      <c r="AI89" s="5"/>
      <c r="AJ89" s="101"/>
      <c r="AK89" s="97"/>
      <c r="AL89" s="102"/>
      <c r="AM89" s="102"/>
      <c r="AN89" s="5"/>
      <c r="AO89" s="5"/>
      <c r="AP89" s="5"/>
      <c r="AQ89" s="5"/>
      <c r="AR89" s="5"/>
      <c r="AS89" s="5"/>
      <c r="AT89" s="5"/>
      <c r="AU89" s="5"/>
      <c r="AV89" s="5"/>
    </row>
    <row r="90" spans="1:48" ht="15">
      <c r="A90" s="3"/>
      <c r="B90" s="3" t="s">
        <v>393</v>
      </c>
      <c r="C90" s="3"/>
      <c r="D90" s="3"/>
      <c r="E90" s="202">
        <v>1520</v>
      </c>
      <c r="F90" s="74"/>
      <c r="G90" s="240">
        <v>0</v>
      </c>
      <c r="H90" s="169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86"/>
      <c r="U90" s="86"/>
      <c r="V90" s="86"/>
      <c r="W90" s="86"/>
      <c r="X90" s="17"/>
      <c r="Y90" s="97"/>
      <c r="Z90" s="102"/>
      <c r="AA90" s="102"/>
      <c r="AB90" s="86"/>
      <c r="AC90" s="86"/>
      <c r="AD90" s="86"/>
      <c r="AE90" s="5"/>
      <c r="AF90" s="86"/>
      <c r="AG90" s="86"/>
      <c r="AH90" s="5"/>
      <c r="AI90" s="5"/>
      <c r="AJ90" s="101"/>
      <c r="AK90" s="97"/>
      <c r="AL90" s="102"/>
      <c r="AM90" s="102"/>
      <c r="AN90" s="5"/>
      <c r="AO90" s="5"/>
      <c r="AP90" s="5"/>
      <c r="AQ90" s="5"/>
      <c r="AR90" s="5"/>
      <c r="AS90" s="5"/>
      <c r="AT90" s="5"/>
      <c r="AU90" s="5"/>
      <c r="AV90" s="5"/>
    </row>
    <row r="91" spans="2:48" ht="15">
      <c r="B91" s="3" t="s">
        <v>465</v>
      </c>
      <c r="C91" s="3"/>
      <c r="D91" s="3"/>
      <c r="E91" s="202">
        <v>114</v>
      </c>
      <c r="F91" s="74"/>
      <c r="G91" s="240">
        <v>218.5</v>
      </c>
      <c r="H91" s="169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86"/>
      <c r="U91" s="86" t="s">
        <v>52</v>
      </c>
      <c r="V91" s="86"/>
      <c r="W91" s="86"/>
      <c r="X91" s="202">
        <v>0</v>
      </c>
      <c r="Y91" s="97"/>
      <c r="Z91" s="102">
        <v>2225</v>
      </c>
      <c r="AA91" s="102"/>
      <c r="AB91" s="86"/>
      <c r="AC91" s="86"/>
      <c r="AD91" s="86"/>
      <c r="AE91" s="5"/>
      <c r="AF91" s="86"/>
      <c r="AG91" s="86" t="s">
        <v>219</v>
      </c>
      <c r="AH91" s="86"/>
      <c r="AI91" s="86"/>
      <c r="AJ91" s="101">
        <v>0</v>
      </c>
      <c r="AK91" s="97"/>
      <c r="AL91" s="102">
        <v>0</v>
      </c>
      <c r="AM91" s="102"/>
      <c r="AN91" s="5"/>
      <c r="AO91" s="5"/>
      <c r="AP91" s="5"/>
      <c r="AQ91" s="5"/>
      <c r="AR91" s="5"/>
      <c r="AS91" s="5"/>
      <c r="AT91" s="5"/>
      <c r="AU91" s="5"/>
      <c r="AV91" s="5"/>
    </row>
    <row r="92" spans="2:48" ht="15">
      <c r="B92" s="3" t="s">
        <v>33</v>
      </c>
      <c r="C92" s="3"/>
      <c r="D92" s="3"/>
      <c r="E92" s="202">
        <v>177.5</v>
      </c>
      <c r="F92" s="74"/>
      <c r="G92" s="240">
        <v>117.5</v>
      </c>
      <c r="H92" s="169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86"/>
      <c r="U92" s="86"/>
      <c r="V92" s="86"/>
      <c r="W92" s="86"/>
      <c r="X92" s="17"/>
      <c r="Y92" s="97"/>
      <c r="Z92" s="102"/>
      <c r="AA92" s="102"/>
      <c r="AB92" s="86"/>
      <c r="AC92" s="86"/>
      <c r="AD92" s="86"/>
      <c r="AE92" s="5"/>
      <c r="AF92" s="86"/>
      <c r="AG92" s="86"/>
      <c r="AH92" s="86"/>
      <c r="AI92" s="86"/>
      <c r="AJ92" s="101"/>
      <c r="AK92" s="97"/>
      <c r="AL92" s="102"/>
      <c r="AM92" s="102"/>
      <c r="AN92" s="5"/>
      <c r="AO92" s="5"/>
      <c r="AP92" s="5"/>
      <c r="AQ92" s="5"/>
      <c r="AR92" s="5"/>
      <c r="AS92" s="5"/>
      <c r="AT92" s="5"/>
      <c r="AU92" s="5"/>
      <c r="AV92" s="5"/>
    </row>
    <row r="93" spans="2:48" ht="15">
      <c r="B93" s="3" t="s">
        <v>397</v>
      </c>
      <c r="C93" s="3"/>
      <c r="D93" s="3"/>
      <c r="E93" s="202">
        <v>480</v>
      </c>
      <c r="F93" s="74"/>
      <c r="G93" s="240">
        <v>960</v>
      </c>
      <c r="H93" s="169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86"/>
      <c r="U93" s="86" t="s">
        <v>106</v>
      </c>
      <c r="V93" s="86"/>
      <c r="W93" s="86"/>
      <c r="X93" s="202">
        <v>2200</v>
      </c>
      <c r="Y93" s="97"/>
      <c r="Z93" s="102">
        <v>0</v>
      </c>
      <c r="AA93" s="102"/>
      <c r="AB93" s="118"/>
      <c r="AC93" s="86"/>
      <c r="AD93" s="86"/>
      <c r="AE93" s="5"/>
      <c r="AF93" s="5"/>
      <c r="AG93" s="86" t="s">
        <v>308</v>
      </c>
      <c r="AH93" s="86"/>
      <c r="AI93" s="86"/>
      <c r="AJ93" s="101">
        <v>0</v>
      </c>
      <c r="AK93" s="97"/>
      <c r="AL93" s="102">
        <v>1858</v>
      </c>
      <c r="AM93" s="102"/>
      <c r="AN93" s="5"/>
      <c r="AO93" s="5"/>
      <c r="AP93" s="5"/>
      <c r="AQ93" s="5"/>
      <c r="AR93" s="5"/>
      <c r="AS93" s="5"/>
      <c r="AT93" s="5"/>
      <c r="AU93" s="5"/>
      <c r="AV93" s="5"/>
    </row>
    <row r="94" spans="2:48" ht="15">
      <c r="B94" s="3" t="s">
        <v>34</v>
      </c>
      <c r="C94" s="3"/>
      <c r="D94" s="3"/>
      <c r="E94" s="202">
        <v>291.14</v>
      </c>
      <c r="F94" s="74"/>
      <c r="G94" s="240">
        <v>803.13</v>
      </c>
      <c r="H94" s="169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86"/>
      <c r="U94" s="86"/>
      <c r="V94" s="86"/>
      <c r="W94" s="86"/>
      <c r="X94" s="17"/>
      <c r="Y94" s="97"/>
      <c r="Z94" s="102"/>
      <c r="AA94" s="102"/>
      <c r="AB94" s="118"/>
      <c r="AC94" s="86"/>
      <c r="AD94" s="86"/>
      <c r="AE94" s="5"/>
      <c r="AF94" s="5"/>
      <c r="AG94" s="86"/>
      <c r="AH94" s="86"/>
      <c r="AI94" s="86"/>
      <c r="AJ94" s="101"/>
      <c r="AK94" s="97"/>
      <c r="AL94" s="102"/>
      <c r="AM94" s="102"/>
      <c r="AN94" s="5"/>
      <c r="AO94" s="5"/>
      <c r="AP94" s="5"/>
      <c r="AQ94" s="5"/>
      <c r="AR94" s="5"/>
      <c r="AS94" s="5"/>
      <c r="AT94" s="5"/>
      <c r="AU94" s="5"/>
      <c r="AV94" s="5"/>
    </row>
    <row r="95" spans="2:48" ht="15">
      <c r="B95" s="3" t="s">
        <v>36</v>
      </c>
      <c r="C95" s="3"/>
      <c r="D95" s="3"/>
      <c r="E95" s="202">
        <v>160</v>
      </c>
      <c r="F95" s="74"/>
      <c r="G95" s="240">
        <v>614.8</v>
      </c>
      <c r="H95" s="169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86"/>
      <c r="U95" s="86"/>
      <c r="V95" s="86"/>
      <c r="W95" s="86"/>
      <c r="X95" s="17"/>
      <c r="Y95" s="97"/>
      <c r="Z95" s="102"/>
      <c r="AA95" s="102"/>
      <c r="AB95" s="86"/>
      <c r="AC95" s="86"/>
      <c r="AD95" s="86"/>
      <c r="AE95" s="5"/>
      <c r="AF95" s="86"/>
      <c r="AG95" s="86"/>
      <c r="AH95" s="86"/>
      <c r="AI95" s="86"/>
      <c r="AJ95" s="101"/>
      <c r="AK95" s="97"/>
      <c r="AL95" s="102"/>
      <c r="AM95" s="102"/>
      <c r="AN95" s="5"/>
      <c r="AO95" s="5"/>
      <c r="AP95" s="5"/>
      <c r="AQ95" s="5"/>
      <c r="AR95" s="5"/>
      <c r="AS95" s="5"/>
      <c r="AT95" s="5"/>
      <c r="AU95" s="5"/>
      <c r="AV95" s="5"/>
    </row>
    <row r="96" spans="2:48" ht="15">
      <c r="B96" s="3" t="s">
        <v>401</v>
      </c>
      <c r="C96" s="5"/>
      <c r="D96" s="5"/>
      <c r="E96" s="202">
        <v>17.7</v>
      </c>
      <c r="F96" s="74"/>
      <c r="G96" s="240">
        <v>35.4</v>
      </c>
      <c r="H96" s="169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86"/>
      <c r="U96" s="86"/>
      <c r="V96" s="86"/>
      <c r="W96" s="86"/>
      <c r="X96" s="17"/>
      <c r="Y96" s="97"/>
      <c r="Z96" s="102"/>
      <c r="AA96" s="102"/>
      <c r="AB96" s="86"/>
      <c r="AC96" s="86"/>
      <c r="AD96" s="86"/>
      <c r="AE96" s="5"/>
      <c r="AF96" s="86"/>
      <c r="AG96" s="86"/>
      <c r="AH96" s="86"/>
      <c r="AI96" s="86"/>
      <c r="AJ96" s="101"/>
      <c r="AK96" s="97"/>
      <c r="AL96" s="102"/>
      <c r="AM96" s="102"/>
      <c r="AN96" s="5"/>
      <c r="AO96" s="5"/>
      <c r="AP96" s="5"/>
      <c r="AQ96" s="5"/>
      <c r="AR96" s="5"/>
      <c r="AS96" s="5"/>
      <c r="AT96" s="5"/>
      <c r="AU96" s="5"/>
      <c r="AV96" s="5"/>
    </row>
    <row r="97" spans="2:48" ht="15">
      <c r="B97" s="3" t="s">
        <v>400</v>
      </c>
      <c r="C97" s="5"/>
      <c r="D97" s="5"/>
      <c r="E97" s="202">
        <v>19742.31</v>
      </c>
      <c r="F97" s="74"/>
      <c r="G97" s="240">
        <v>4225</v>
      </c>
      <c r="H97" s="169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86"/>
      <c r="U97" s="86" t="s">
        <v>36</v>
      </c>
      <c r="V97" s="86"/>
      <c r="W97" s="86"/>
      <c r="X97" s="202">
        <v>660</v>
      </c>
      <c r="Y97" s="97"/>
      <c r="Z97" s="102">
        <v>447.4</v>
      </c>
      <c r="AA97" s="102"/>
      <c r="AB97" s="118"/>
      <c r="AC97" s="86"/>
      <c r="AD97" s="86"/>
      <c r="AE97" s="5"/>
      <c r="AF97" s="5"/>
      <c r="AG97" s="86" t="s">
        <v>52</v>
      </c>
      <c r="AH97" s="5"/>
      <c r="AI97" s="5"/>
      <c r="AJ97" s="101">
        <v>0</v>
      </c>
      <c r="AK97" s="97"/>
      <c r="AL97" s="102">
        <v>0</v>
      </c>
      <c r="AM97" s="18"/>
      <c r="AN97" s="5"/>
      <c r="AO97" s="5"/>
      <c r="AP97" s="5"/>
      <c r="AQ97" s="5"/>
      <c r="AR97" s="5"/>
      <c r="AS97" s="5"/>
      <c r="AT97" s="5"/>
      <c r="AU97" s="5"/>
      <c r="AV97" s="5"/>
    </row>
    <row r="98" spans="2:48" ht="15">
      <c r="B98" s="3" t="s">
        <v>39</v>
      </c>
      <c r="C98" s="5"/>
      <c r="D98" s="5"/>
      <c r="E98" s="202">
        <v>1324.5</v>
      </c>
      <c r="F98" s="74"/>
      <c r="G98" s="240">
        <v>7201.43</v>
      </c>
      <c r="H98" s="169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86"/>
      <c r="U98" s="86" t="s">
        <v>401</v>
      </c>
      <c r="V98" s="86"/>
      <c r="W98" s="86"/>
      <c r="X98" s="202">
        <v>8.85</v>
      </c>
      <c r="Y98" s="97"/>
      <c r="Z98" s="102">
        <v>20.65</v>
      </c>
      <c r="AA98" s="102"/>
      <c r="AB98" s="86"/>
      <c r="AC98" s="86"/>
      <c r="AD98" s="86"/>
      <c r="AE98" s="5"/>
      <c r="AF98" s="5"/>
      <c r="AG98" s="86" t="s">
        <v>481</v>
      </c>
      <c r="AH98" s="5"/>
      <c r="AI98" s="5"/>
      <c r="AJ98" s="101">
        <v>0</v>
      </c>
      <c r="AK98" s="97"/>
      <c r="AL98" s="102">
        <v>0</v>
      </c>
      <c r="AM98" s="18"/>
      <c r="AN98" s="5"/>
      <c r="AO98" s="5"/>
      <c r="AP98" s="5"/>
      <c r="AQ98" s="5"/>
      <c r="AR98" s="5"/>
      <c r="AS98" s="5"/>
      <c r="AT98" s="5"/>
      <c r="AU98" s="5"/>
      <c r="AV98" s="5"/>
    </row>
    <row r="99" spans="2:48" ht="15">
      <c r="B99" s="3" t="s">
        <v>37</v>
      </c>
      <c r="C99" s="5"/>
      <c r="D99" s="5"/>
      <c r="E99" s="202">
        <v>40</v>
      </c>
      <c r="F99" s="74"/>
      <c r="G99" s="240">
        <v>125</v>
      </c>
      <c r="H99" s="162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86"/>
      <c r="U99" s="86" t="s">
        <v>477</v>
      </c>
      <c r="V99" s="86"/>
      <c r="W99" s="86"/>
      <c r="X99" s="202">
        <v>0</v>
      </c>
      <c r="Y99" s="97"/>
      <c r="Z99" s="102">
        <v>5000</v>
      </c>
      <c r="AA99" s="102"/>
      <c r="AB99" s="86"/>
      <c r="AC99" s="86"/>
      <c r="AD99" s="86"/>
      <c r="AE99" s="5"/>
      <c r="AF99" s="86"/>
      <c r="AG99" s="86" t="s">
        <v>106</v>
      </c>
      <c r="AH99" s="86"/>
      <c r="AI99" s="86"/>
      <c r="AJ99" s="101">
        <v>1115</v>
      </c>
      <c r="AK99" s="97"/>
      <c r="AL99" s="102">
        <v>0</v>
      </c>
      <c r="AM99" s="102"/>
      <c r="AN99" s="5"/>
      <c r="AO99" s="5"/>
      <c r="AP99" s="5"/>
      <c r="AQ99" s="5"/>
      <c r="AR99" s="5"/>
      <c r="AS99" s="5"/>
      <c r="AT99" s="5"/>
      <c r="AU99" s="5"/>
      <c r="AV99" s="5"/>
    </row>
    <row r="100" spans="2:48" ht="15">
      <c r="B100" s="3" t="s">
        <v>220</v>
      </c>
      <c r="C100" s="5"/>
      <c r="D100" s="5"/>
      <c r="E100" s="202">
        <v>111.5</v>
      </c>
      <c r="F100" s="74"/>
      <c r="G100" s="240">
        <v>0</v>
      </c>
      <c r="H100" s="162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86"/>
      <c r="U100" s="86"/>
      <c r="V100" s="86"/>
      <c r="W100" s="86"/>
      <c r="X100" s="202"/>
      <c r="Y100" s="97"/>
      <c r="Z100" s="102"/>
      <c r="AA100" s="102"/>
      <c r="AB100" s="86"/>
      <c r="AC100" s="86"/>
      <c r="AD100" s="86"/>
      <c r="AE100" s="5"/>
      <c r="AF100" s="86"/>
      <c r="AG100" s="86"/>
      <c r="AH100" s="86"/>
      <c r="AI100" s="86"/>
      <c r="AJ100" s="101"/>
      <c r="AK100" s="97"/>
      <c r="AL100" s="102"/>
      <c r="AM100" s="102"/>
      <c r="AN100" s="5"/>
      <c r="AO100" s="5"/>
      <c r="AP100" s="5"/>
      <c r="AQ100" s="5"/>
      <c r="AR100" s="5"/>
      <c r="AS100" s="5"/>
      <c r="AT100" s="5"/>
      <c r="AU100" s="5"/>
      <c r="AV100" s="5"/>
    </row>
    <row r="101" spans="1:48" ht="15">
      <c r="A101" s="5"/>
      <c r="B101" s="3"/>
      <c r="C101" s="3"/>
      <c r="D101" s="3"/>
      <c r="E101" s="14">
        <f>SUM(E83:E100)</f>
        <v>39229.2</v>
      </c>
      <c r="F101" s="74"/>
      <c r="G101" s="241">
        <f>SUM(G83:G100)</f>
        <v>44394.66</v>
      </c>
      <c r="H101" s="169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86"/>
      <c r="U101" s="86"/>
      <c r="V101" s="86"/>
      <c r="W101" s="86"/>
      <c r="X101" s="13">
        <f>SUM(X81:X99)</f>
        <v>3468.85</v>
      </c>
      <c r="Y101" s="86"/>
      <c r="Z101" s="95"/>
      <c r="AA101" s="95"/>
      <c r="AB101" s="86"/>
      <c r="AC101" s="86"/>
      <c r="AD101" s="86"/>
      <c r="AE101" s="5"/>
      <c r="AF101" s="86"/>
      <c r="AG101" s="86" t="s">
        <v>401</v>
      </c>
      <c r="AH101" s="86"/>
      <c r="AI101" s="86"/>
      <c r="AJ101" s="101">
        <v>0</v>
      </c>
      <c r="AK101" s="97"/>
      <c r="AL101" s="102">
        <v>243.8</v>
      </c>
      <c r="AM101" s="102"/>
      <c r="AN101" s="5"/>
      <c r="AO101" s="5"/>
      <c r="AP101" s="5"/>
      <c r="AQ101" s="5"/>
      <c r="AR101" s="5"/>
      <c r="AS101" s="5"/>
      <c r="AT101" s="5"/>
      <c r="AU101" s="5"/>
      <c r="AV101" s="5"/>
    </row>
    <row r="102" spans="1:48" ht="15">
      <c r="A102" s="5"/>
      <c r="B102" s="3"/>
      <c r="C102" s="3"/>
      <c r="D102" s="3"/>
      <c r="E102" s="23"/>
      <c r="F102" s="3"/>
      <c r="G102" s="24"/>
      <c r="H102" s="11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86" t="s">
        <v>82</v>
      </c>
      <c r="U102" s="86"/>
      <c r="V102" s="86"/>
      <c r="W102" s="86"/>
      <c r="X102" s="23">
        <f>+X76-X101</f>
        <v>-3468.85</v>
      </c>
      <c r="Y102" s="86"/>
      <c r="Z102" s="107" t="e">
        <f>Z76-#REF!</f>
        <v>#REF!</v>
      </c>
      <c r="AA102" s="95"/>
      <c r="AB102" s="86"/>
      <c r="AC102" s="86"/>
      <c r="AD102" s="86"/>
      <c r="AE102" s="5"/>
      <c r="AF102" s="5"/>
      <c r="AG102" s="86" t="s">
        <v>477</v>
      </c>
      <c r="AH102" s="5"/>
      <c r="AI102" s="5"/>
      <c r="AJ102" s="101">
        <v>0</v>
      </c>
      <c r="AK102" s="97"/>
      <c r="AL102" s="102">
        <v>0</v>
      </c>
      <c r="AM102" s="18"/>
      <c r="AN102" s="5"/>
      <c r="AO102" s="5"/>
      <c r="AP102" s="5"/>
      <c r="AQ102" s="5"/>
      <c r="AR102" s="5"/>
      <c r="AS102" s="5"/>
      <c r="AT102" s="5"/>
      <c r="AU102" s="5"/>
      <c r="AV102" s="5"/>
    </row>
    <row r="103" spans="1:48" ht="15">
      <c r="A103" s="7" t="s">
        <v>14</v>
      </c>
      <c r="B103" s="3"/>
      <c r="C103" s="3"/>
      <c r="D103" s="3"/>
      <c r="E103" s="13"/>
      <c r="F103" s="3"/>
      <c r="G103" s="11"/>
      <c r="H103" s="11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86"/>
      <c r="U103" s="86"/>
      <c r="V103" s="86"/>
      <c r="W103" s="86"/>
      <c r="X103" s="23"/>
      <c r="Y103" s="86"/>
      <c r="Z103" s="107"/>
      <c r="AA103" s="95"/>
      <c r="AB103" s="86"/>
      <c r="AC103" s="86"/>
      <c r="AD103" s="86"/>
      <c r="AE103" s="5"/>
      <c r="AF103" s="5"/>
      <c r="AG103" s="86"/>
      <c r="AH103" s="5"/>
      <c r="AI103" s="5"/>
      <c r="AJ103" s="101"/>
      <c r="AK103" s="97"/>
      <c r="AL103" s="102"/>
      <c r="AM103" s="18"/>
      <c r="AN103" s="5"/>
      <c r="AO103" s="5"/>
      <c r="AP103" s="5"/>
      <c r="AQ103" s="5"/>
      <c r="AR103" s="5"/>
      <c r="AS103" s="5"/>
      <c r="AT103" s="5"/>
      <c r="AU103" s="5"/>
      <c r="AV103" s="5"/>
    </row>
    <row r="104" spans="1:48" ht="15">
      <c r="A104" s="3"/>
      <c r="B104" s="3" t="s">
        <v>466</v>
      </c>
      <c r="C104" s="3"/>
      <c r="D104" s="3"/>
      <c r="E104" s="204">
        <v>0</v>
      </c>
      <c r="F104" s="74"/>
      <c r="G104" s="229">
        <v>2500</v>
      </c>
      <c r="H104" s="169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86"/>
      <c r="U104" s="86"/>
      <c r="V104" s="86"/>
      <c r="W104" s="86"/>
      <c r="X104" s="23"/>
      <c r="Y104" s="86"/>
      <c r="Z104" s="107"/>
      <c r="AA104" s="95"/>
      <c r="AB104" s="86"/>
      <c r="AC104" s="86"/>
      <c r="AD104" s="86"/>
      <c r="AE104" s="5"/>
      <c r="AF104" s="5"/>
      <c r="AG104" s="86"/>
      <c r="AH104" s="5"/>
      <c r="AI104" s="5"/>
      <c r="AJ104" s="101"/>
      <c r="AK104" s="97"/>
      <c r="AL104" s="102"/>
      <c r="AM104" s="18"/>
      <c r="AN104" s="5"/>
      <c r="AO104" s="5"/>
      <c r="AP104" s="5"/>
      <c r="AQ104" s="5"/>
      <c r="AR104" s="5"/>
      <c r="AS104" s="5"/>
      <c r="AT104" s="5"/>
      <c r="AU104" s="5"/>
      <c r="AV104" s="5"/>
    </row>
    <row r="105" spans="1:48" ht="15">
      <c r="A105" s="3"/>
      <c r="B105" s="3" t="s">
        <v>265</v>
      </c>
      <c r="C105" s="3"/>
      <c r="D105" s="3"/>
      <c r="E105" s="202">
        <v>494.8</v>
      </c>
      <c r="F105" s="74"/>
      <c r="G105" s="240">
        <v>60</v>
      </c>
      <c r="H105" s="169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86"/>
      <c r="U105" s="86"/>
      <c r="V105" s="86"/>
      <c r="W105" s="86"/>
      <c r="X105" s="23"/>
      <c r="Y105" s="86"/>
      <c r="Z105" s="107"/>
      <c r="AA105" s="95"/>
      <c r="AB105" s="86"/>
      <c r="AC105" s="86"/>
      <c r="AD105" s="86"/>
      <c r="AE105" s="5"/>
      <c r="AF105" s="5"/>
      <c r="AG105" s="86"/>
      <c r="AH105" s="5"/>
      <c r="AI105" s="5"/>
      <c r="AJ105" s="101"/>
      <c r="AK105" s="97"/>
      <c r="AL105" s="102"/>
      <c r="AM105" s="18"/>
      <c r="AN105" s="5"/>
      <c r="AO105" s="5"/>
      <c r="AP105" s="5"/>
      <c r="AQ105" s="5"/>
      <c r="AR105" s="5"/>
      <c r="AS105" s="5"/>
      <c r="AT105" s="5"/>
      <c r="AU105" s="5"/>
      <c r="AV105" s="5"/>
    </row>
    <row r="106" spans="1:48" ht="15">
      <c r="A106" s="3"/>
      <c r="B106" s="3" t="s">
        <v>49</v>
      </c>
      <c r="C106" s="3"/>
      <c r="D106" s="3"/>
      <c r="E106" s="202">
        <v>0</v>
      </c>
      <c r="F106" s="74"/>
      <c r="G106" s="240">
        <v>18000</v>
      </c>
      <c r="H106" s="169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86"/>
      <c r="U106" s="86"/>
      <c r="V106" s="86"/>
      <c r="W106" s="86"/>
      <c r="X106" s="23"/>
      <c r="Y106" s="86"/>
      <c r="Z106" s="107"/>
      <c r="AA106" s="95"/>
      <c r="AB106" s="86"/>
      <c r="AC106" s="86"/>
      <c r="AD106" s="86"/>
      <c r="AE106" s="5"/>
      <c r="AF106" s="5"/>
      <c r="AG106" s="86"/>
      <c r="AH106" s="5"/>
      <c r="AI106" s="5"/>
      <c r="AJ106" s="101"/>
      <c r="AK106" s="97"/>
      <c r="AL106" s="102"/>
      <c r="AM106" s="18"/>
      <c r="AN106" s="5"/>
      <c r="AO106" s="5"/>
      <c r="AP106" s="5"/>
      <c r="AQ106" s="5"/>
      <c r="AR106" s="5"/>
      <c r="AS106" s="5"/>
      <c r="AT106" s="5"/>
      <c r="AU106" s="5"/>
      <c r="AV106" s="5"/>
    </row>
    <row r="107" spans="1:48" ht="15">
      <c r="A107" s="3"/>
      <c r="B107" s="3" t="s">
        <v>238</v>
      </c>
      <c r="C107" s="3"/>
      <c r="D107" s="3"/>
      <c r="E107" s="202">
        <v>87</v>
      </c>
      <c r="F107" s="74"/>
      <c r="G107" s="240">
        <v>927.18</v>
      </c>
      <c r="H107" s="169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86"/>
      <c r="U107" s="86"/>
      <c r="V107" s="86"/>
      <c r="W107" s="86"/>
      <c r="X107" s="23"/>
      <c r="Y107" s="86"/>
      <c r="Z107" s="107"/>
      <c r="AA107" s="95"/>
      <c r="AB107" s="86"/>
      <c r="AC107" s="86"/>
      <c r="AD107" s="86"/>
      <c r="AE107" s="5"/>
      <c r="AF107" s="5"/>
      <c r="AG107" s="86"/>
      <c r="AH107" s="5"/>
      <c r="AI107" s="5"/>
      <c r="AJ107" s="101"/>
      <c r="AK107" s="97"/>
      <c r="AL107" s="102"/>
      <c r="AM107" s="18"/>
      <c r="AN107" s="5"/>
      <c r="AO107" s="5"/>
      <c r="AP107" s="5"/>
      <c r="AQ107" s="5"/>
      <c r="AR107" s="5"/>
      <c r="AS107" s="5"/>
      <c r="AT107" s="5"/>
      <c r="AU107" s="5"/>
      <c r="AV107" s="5"/>
    </row>
    <row r="108" spans="1:48" ht="15">
      <c r="A108" s="3"/>
      <c r="B108" s="3" t="s">
        <v>467</v>
      </c>
      <c r="C108" s="3"/>
      <c r="D108" s="3"/>
      <c r="E108" s="202">
        <v>400</v>
      </c>
      <c r="F108" s="74"/>
      <c r="G108" s="240">
        <v>1060</v>
      </c>
      <c r="H108" s="169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86"/>
      <c r="U108" s="86"/>
      <c r="V108" s="86"/>
      <c r="W108" s="86"/>
      <c r="X108" s="23"/>
      <c r="Y108" s="86"/>
      <c r="Z108" s="107"/>
      <c r="AA108" s="95"/>
      <c r="AB108" s="86"/>
      <c r="AC108" s="86"/>
      <c r="AD108" s="86"/>
      <c r="AE108" s="5"/>
      <c r="AF108" s="5"/>
      <c r="AG108" s="86"/>
      <c r="AH108" s="5"/>
      <c r="AI108" s="5"/>
      <c r="AJ108" s="101"/>
      <c r="AK108" s="97"/>
      <c r="AL108" s="102"/>
      <c r="AM108" s="18"/>
      <c r="AN108" s="5"/>
      <c r="AO108" s="5"/>
      <c r="AP108" s="5"/>
      <c r="AQ108" s="5"/>
      <c r="AR108" s="5"/>
      <c r="AS108" s="5"/>
      <c r="AT108" s="5"/>
      <c r="AU108" s="5"/>
      <c r="AV108" s="5"/>
    </row>
    <row r="109" spans="1:48" ht="15">
      <c r="A109" s="3"/>
      <c r="B109" s="3" t="s">
        <v>468</v>
      </c>
      <c r="C109" s="3"/>
      <c r="D109" s="3"/>
      <c r="E109" s="202">
        <v>0</v>
      </c>
      <c r="F109" s="74"/>
      <c r="G109" s="240">
        <v>181.19</v>
      </c>
      <c r="H109" s="169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86"/>
      <c r="U109" s="86"/>
      <c r="V109" s="86"/>
      <c r="W109" s="86"/>
      <c r="X109" s="23"/>
      <c r="Y109" s="86"/>
      <c r="Z109" s="107"/>
      <c r="AA109" s="95"/>
      <c r="AB109" s="86"/>
      <c r="AC109" s="86"/>
      <c r="AD109" s="86"/>
      <c r="AE109" s="5"/>
      <c r="AF109" s="5"/>
      <c r="AG109" s="86"/>
      <c r="AH109" s="5"/>
      <c r="AI109" s="5"/>
      <c r="AJ109" s="101"/>
      <c r="AK109" s="97"/>
      <c r="AL109" s="102"/>
      <c r="AM109" s="18"/>
      <c r="AN109" s="5"/>
      <c r="AO109" s="5"/>
      <c r="AP109" s="5"/>
      <c r="AQ109" s="5"/>
      <c r="AR109" s="5"/>
      <c r="AS109" s="5"/>
      <c r="AT109" s="5"/>
      <c r="AU109" s="5"/>
      <c r="AV109" s="5"/>
    </row>
    <row r="110" spans="1:48" ht="15">
      <c r="A110" s="3"/>
      <c r="B110" s="3" t="s">
        <v>51</v>
      </c>
      <c r="C110" s="3"/>
      <c r="D110" s="3"/>
      <c r="E110" s="202">
        <v>3122.73</v>
      </c>
      <c r="F110" s="74"/>
      <c r="G110" s="240">
        <v>11562.56</v>
      </c>
      <c r="H110" s="169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86"/>
      <c r="U110" s="86"/>
      <c r="V110" s="86"/>
      <c r="W110" s="86"/>
      <c r="X110" s="23"/>
      <c r="Y110" s="86"/>
      <c r="Z110" s="107"/>
      <c r="AA110" s="95"/>
      <c r="AB110" s="86"/>
      <c r="AC110" s="86"/>
      <c r="AD110" s="86"/>
      <c r="AE110" s="5"/>
      <c r="AF110" s="5"/>
      <c r="AG110" s="86"/>
      <c r="AH110" s="5"/>
      <c r="AI110" s="5"/>
      <c r="AJ110" s="101"/>
      <c r="AK110" s="97"/>
      <c r="AL110" s="102"/>
      <c r="AM110" s="18"/>
      <c r="AN110" s="5"/>
      <c r="AO110" s="5"/>
      <c r="AP110" s="5"/>
      <c r="AQ110" s="5"/>
      <c r="AR110" s="5"/>
      <c r="AS110" s="5"/>
      <c r="AT110" s="5"/>
      <c r="AU110" s="5"/>
      <c r="AV110" s="5"/>
    </row>
    <row r="111" spans="1:48" ht="15">
      <c r="A111" s="3"/>
      <c r="B111" s="3" t="s">
        <v>469</v>
      </c>
      <c r="C111" s="3"/>
      <c r="D111" s="3"/>
      <c r="E111" s="202">
        <v>0</v>
      </c>
      <c r="F111" s="74"/>
      <c r="G111" s="240">
        <v>1500</v>
      </c>
      <c r="H111" s="169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86"/>
      <c r="U111" s="86"/>
      <c r="V111" s="86"/>
      <c r="W111" s="86"/>
      <c r="X111" s="23"/>
      <c r="Y111" s="86"/>
      <c r="Z111" s="107"/>
      <c r="AA111" s="95"/>
      <c r="AB111" s="86"/>
      <c r="AC111" s="86"/>
      <c r="AD111" s="86"/>
      <c r="AE111" s="5"/>
      <c r="AF111" s="5"/>
      <c r="AG111" s="86"/>
      <c r="AH111" s="5"/>
      <c r="AI111" s="5"/>
      <c r="AJ111" s="101"/>
      <c r="AK111" s="97"/>
      <c r="AL111" s="102"/>
      <c r="AM111" s="18"/>
      <c r="AN111" s="5"/>
      <c r="AO111" s="5"/>
      <c r="AP111" s="5"/>
      <c r="AQ111" s="5"/>
      <c r="AR111" s="5"/>
      <c r="AS111" s="5"/>
      <c r="AT111" s="5"/>
      <c r="AU111" s="5"/>
      <c r="AV111" s="5"/>
    </row>
    <row r="112" spans="1:48" ht="15">
      <c r="A112" s="3"/>
      <c r="B112" s="3" t="s">
        <v>52</v>
      </c>
      <c r="C112" s="3"/>
      <c r="D112" s="3"/>
      <c r="E112" s="202">
        <v>200</v>
      </c>
      <c r="F112" s="74"/>
      <c r="G112" s="240">
        <v>2725</v>
      </c>
      <c r="H112" s="169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86"/>
      <c r="U112" s="86"/>
      <c r="V112" s="86"/>
      <c r="W112" s="86"/>
      <c r="X112" s="23"/>
      <c r="Y112" s="86"/>
      <c r="Z112" s="107"/>
      <c r="AA112" s="95"/>
      <c r="AB112" s="86"/>
      <c r="AC112" s="86"/>
      <c r="AD112" s="86"/>
      <c r="AE112" s="5"/>
      <c r="AF112" s="5"/>
      <c r="AG112" s="86"/>
      <c r="AH112" s="5"/>
      <c r="AI112" s="5"/>
      <c r="AJ112" s="101"/>
      <c r="AK112" s="97"/>
      <c r="AL112" s="102"/>
      <c r="AM112" s="18"/>
      <c r="AN112" s="5"/>
      <c r="AO112" s="5"/>
      <c r="AP112" s="5"/>
      <c r="AQ112" s="5"/>
      <c r="AR112" s="5"/>
      <c r="AS112" s="5"/>
      <c r="AT112" s="5"/>
      <c r="AU112" s="5"/>
      <c r="AV112" s="5"/>
    </row>
    <row r="113" spans="1:48" ht="15">
      <c r="A113" s="3"/>
      <c r="B113" s="3" t="s">
        <v>106</v>
      </c>
      <c r="C113" s="3"/>
      <c r="D113" s="3"/>
      <c r="E113" s="202">
        <v>0</v>
      </c>
      <c r="F113" s="74"/>
      <c r="G113" s="240">
        <v>23071.71</v>
      </c>
      <c r="H113" s="169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86"/>
      <c r="U113" s="86"/>
      <c r="V113" s="86"/>
      <c r="W113" s="86"/>
      <c r="X113" s="23"/>
      <c r="Y113" s="86"/>
      <c r="Z113" s="107"/>
      <c r="AA113" s="95"/>
      <c r="AB113" s="86"/>
      <c r="AC113" s="86"/>
      <c r="AD113" s="86"/>
      <c r="AE113" s="5"/>
      <c r="AF113" s="5"/>
      <c r="AG113" s="86"/>
      <c r="AH113" s="5"/>
      <c r="AI113" s="5"/>
      <c r="AJ113" s="101"/>
      <c r="AK113" s="97"/>
      <c r="AL113" s="102"/>
      <c r="AM113" s="18"/>
      <c r="AN113" s="5"/>
      <c r="AO113" s="5"/>
      <c r="AP113" s="5"/>
      <c r="AQ113" s="5"/>
      <c r="AR113" s="5"/>
      <c r="AS113" s="5"/>
      <c r="AT113" s="5"/>
      <c r="AU113" s="5"/>
      <c r="AV113" s="5"/>
    </row>
    <row r="114" spans="1:48" ht="15">
      <c r="A114" s="3"/>
      <c r="B114" s="3"/>
      <c r="C114" s="3"/>
      <c r="D114" s="3"/>
      <c r="E114" s="14">
        <f>SUM(E104:E113)</f>
        <v>4304.53</v>
      </c>
      <c r="F114" s="74"/>
      <c r="G114" s="241">
        <f>SUM(G104:G113)</f>
        <v>61587.64</v>
      </c>
      <c r="H114" s="169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86"/>
      <c r="U114" s="86"/>
      <c r="V114" s="86"/>
      <c r="W114" s="86"/>
      <c r="X114" s="23"/>
      <c r="Y114" s="86"/>
      <c r="Z114" s="107"/>
      <c r="AA114" s="95"/>
      <c r="AB114" s="86"/>
      <c r="AC114" s="86"/>
      <c r="AD114" s="86"/>
      <c r="AE114" s="5"/>
      <c r="AF114" s="5"/>
      <c r="AG114" s="86"/>
      <c r="AH114" s="5"/>
      <c r="AI114" s="5"/>
      <c r="AJ114" s="101"/>
      <c r="AK114" s="97"/>
      <c r="AL114" s="102"/>
      <c r="AM114" s="18"/>
      <c r="AN114" s="5"/>
      <c r="AO114" s="5"/>
      <c r="AP114" s="5"/>
      <c r="AQ114" s="5"/>
      <c r="AR114" s="5"/>
      <c r="AS114" s="5"/>
      <c r="AT114" s="5"/>
      <c r="AU114" s="5"/>
      <c r="AV114" s="5"/>
    </row>
    <row r="115" spans="1:48" ht="15">
      <c r="A115" s="3"/>
      <c r="B115" s="3"/>
      <c r="C115" s="3"/>
      <c r="D115" s="3"/>
      <c r="E115" s="23"/>
      <c r="F115" s="3"/>
      <c r="G115" s="24"/>
      <c r="H115" s="11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86"/>
      <c r="U115" s="86"/>
      <c r="V115" s="86"/>
      <c r="W115" s="86"/>
      <c r="X115" s="23"/>
      <c r="Y115" s="86"/>
      <c r="Z115" s="107"/>
      <c r="AA115" s="95"/>
      <c r="AB115" s="86"/>
      <c r="AC115" s="86"/>
      <c r="AD115" s="86"/>
      <c r="AE115" s="5"/>
      <c r="AF115" s="5"/>
      <c r="AG115" s="86"/>
      <c r="AH115" s="5"/>
      <c r="AI115" s="5"/>
      <c r="AJ115" s="101"/>
      <c r="AK115" s="97"/>
      <c r="AL115" s="102"/>
      <c r="AM115" s="18"/>
      <c r="AN115" s="5"/>
      <c r="AO115" s="5"/>
      <c r="AP115" s="5"/>
      <c r="AQ115" s="5"/>
      <c r="AR115" s="5"/>
      <c r="AS115" s="5"/>
      <c r="AT115" s="5"/>
      <c r="AU115" s="5"/>
      <c r="AV115" s="5"/>
    </row>
    <row r="116" spans="1:48" ht="15">
      <c r="A116" s="7" t="s">
        <v>166</v>
      </c>
      <c r="B116" s="3"/>
      <c r="C116" s="3"/>
      <c r="D116" s="3"/>
      <c r="E116" s="13"/>
      <c r="F116" s="3"/>
      <c r="G116" s="11"/>
      <c r="H116" s="11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86"/>
      <c r="U116" s="86"/>
      <c r="V116" s="86"/>
      <c r="W116" s="86"/>
      <c r="X116" s="23"/>
      <c r="Y116" s="86"/>
      <c r="Z116" s="107"/>
      <c r="AA116" s="95"/>
      <c r="AB116" s="86"/>
      <c r="AC116" s="86"/>
      <c r="AD116" s="86"/>
      <c r="AE116" s="5"/>
      <c r="AF116" s="5"/>
      <c r="AG116" s="86"/>
      <c r="AH116" s="5"/>
      <c r="AI116" s="5"/>
      <c r="AJ116" s="101"/>
      <c r="AK116" s="97"/>
      <c r="AL116" s="102"/>
      <c r="AM116" s="18"/>
      <c r="AN116" s="5"/>
      <c r="AO116" s="5"/>
      <c r="AP116" s="5"/>
      <c r="AQ116" s="5"/>
      <c r="AR116" s="5"/>
      <c r="AS116" s="5"/>
      <c r="AT116" s="5"/>
      <c r="AU116" s="5"/>
      <c r="AV116" s="5"/>
    </row>
    <row r="117" spans="1:48" ht="15">
      <c r="A117" s="5"/>
      <c r="B117" s="3" t="s">
        <v>470</v>
      </c>
      <c r="C117" s="3"/>
      <c r="D117" s="3"/>
      <c r="E117" s="204">
        <v>46552.48</v>
      </c>
      <c r="F117" s="74"/>
      <c r="G117" s="241">
        <v>170288.31</v>
      </c>
      <c r="H117" s="169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86"/>
      <c r="U117" s="86"/>
      <c r="V117" s="86"/>
      <c r="W117" s="86"/>
      <c r="X117" s="23"/>
      <c r="Y117" s="86"/>
      <c r="Z117" s="107"/>
      <c r="AA117" s="95"/>
      <c r="AB117" s="86"/>
      <c r="AC117" s="86"/>
      <c r="AD117" s="86"/>
      <c r="AE117" s="5"/>
      <c r="AF117" s="5"/>
      <c r="AG117" s="86"/>
      <c r="AH117" s="5"/>
      <c r="AI117" s="5"/>
      <c r="AJ117" s="101"/>
      <c r="AK117" s="97"/>
      <c r="AL117" s="102"/>
      <c r="AM117" s="18"/>
      <c r="AN117" s="5"/>
      <c r="AO117" s="5"/>
      <c r="AP117" s="5"/>
      <c r="AQ117" s="5"/>
      <c r="AR117" s="5"/>
      <c r="AS117" s="5"/>
      <c r="AT117" s="5"/>
      <c r="AU117" s="5"/>
      <c r="AV117" s="5"/>
    </row>
    <row r="118" spans="1:48" ht="15">
      <c r="A118" s="5"/>
      <c r="B118" s="3"/>
      <c r="C118" s="3"/>
      <c r="D118" s="3"/>
      <c r="E118" s="23"/>
      <c r="F118" s="3"/>
      <c r="G118" s="24"/>
      <c r="H118" s="11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86"/>
      <c r="U118" s="86"/>
      <c r="V118" s="86"/>
      <c r="W118" s="86"/>
      <c r="X118" s="23"/>
      <c r="Y118" s="86"/>
      <c r="Z118" s="107"/>
      <c r="AA118" s="95"/>
      <c r="AB118" s="86"/>
      <c r="AC118" s="86"/>
      <c r="AD118" s="86"/>
      <c r="AE118" s="5"/>
      <c r="AF118" s="5"/>
      <c r="AG118" s="86"/>
      <c r="AH118" s="5"/>
      <c r="AI118" s="5"/>
      <c r="AJ118" s="101"/>
      <c r="AK118" s="97"/>
      <c r="AL118" s="102"/>
      <c r="AM118" s="18"/>
      <c r="AN118" s="5"/>
      <c r="AO118" s="5"/>
      <c r="AP118" s="5"/>
      <c r="AQ118" s="5"/>
      <c r="AR118" s="5"/>
      <c r="AS118" s="5"/>
      <c r="AT118" s="5"/>
      <c r="AU118" s="5"/>
      <c r="AV118" s="5"/>
    </row>
    <row r="119" spans="1:48" ht="15">
      <c r="A119" s="2" t="s">
        <v>15</v>
      </c>
      <c r="B119" s="3"/>
      <c r="C119" s="3"/>
      <c r="D119" s="3"/>
      <c r="E119" s="13">
        <f>E117+E114+E101</f>
        <v>90086.20999999999</v>
      </c>
      <c r="F119" s="3"/>
      <c r="G119" s="11">
        <f>G117+G114+G101</f>
        <v>276270.61</v>
      </c>
      <c r="H119" s="11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86"/>
      <c r="U119" s="86"/>
      <c r="V119" s="86"/>
      <c r="W119" s="86"/>
      <c r="X119" s="23"/>
      <c r="Y119" s="86"/>
      <c r="Z119" s="107"/>
      <c r="AA119" s="95"/>
      <c r="AB119" s="86"/>
      <c r="AC119" s="86"/>
      <c r="AD119" s="86"/>
      <c r="AE119" s="5"/>
      <c r="AF119" s="5"/>
      <c r="AG119" s="86"/>
      <c r="AH119" s="5"/>
      <c r="AI119" s="5"/>
      <c r="AJ119" s="101"/>
      <c r="AK119" s="97"/>
      <c r="AL119" s="102"/>
      <c r="AM119" s="18"/>
      <c r="AN119" s="5"/>
      <c r="AO119" s="5"/>
      <c r="AP119" s="5"/>
      <c r="AQ119" s="5"/>
      <c r="AR119" s="5"/>
      <c r="AS119" s="5"/>
      <c r="AT119" s="5"/>
      <c r="AU119" s="5"/>
      <c r="AV119" s="5"/>
    </row>
    <row r="120" spans="1:48" ht="15">
      <c r="A120" s="5"/>
      <c r="B120" s="3"/>
      <c r="C120" s="3"/>
      <c r="D120" s="3"/>
      <c r="E120" s="13"/>
      <c r="F120" s="3"/>
      <c r="G120" s="11"/>
      <c r="H120" s="11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86"/>
      <c r="U120" s="86"/>
      <c r="V120" s="86"/>
      <c r="W120" s="86"/>
      <c r="X120" s="23"/>
      <c r="Y120" s="86"/>
      <c r="Z120" s="107"/>
      <c r="AA120" s="95"/>
      <c r="AB120" s="86"/>
      <c r="AC120" s="86"/>
      <c r="AD120" s="86"/>
      <c r="AE120" s="5"/>
      <c r="AF120" s="5"/>
      <c r="AG120" s="86"/>
      <c r="AH120" s="5"/>
      <c r="AI120" s="5"/>
      <c r="AJ120" s="101"/>
      <c r="AK120" s="97"/>
      <c r="AL120" s="102"/>
      <c r="AM120" s="18"/>
      <c r="AN120" s="5"/>
      <c r="AO120" s="5"/>
      <c r="AP120" s="5"/>
      <c r="AQ120" s="5"/>
      <c r="AR120" s="5"/>
      <c r="AS120" s="5"/>
      <c r="AT120" s="5"/>
      <c r="AU120" s="5"/>
      <c r="AV120" s="5"/>
    </row>
    <row r="121" spans="1:48" ht="15">
      <c r="A121" s="3" t="s">
        <v>82</v>
      </c>
      <c r="B121" s="3"/>
      <c r="C121" s="3"/>
      <c r="D121" s="3"/>
      <c r="E121" s="23">
        <f>E79-E119</f>
        <v>417554.81000000006</v>
      </c>
      <c r="F121" s="3"/>
      <c r="G121" s="24">
        <f>G79-G119</f>
        <v>557056.8</v>
      </c>
      <c r="H121" s="11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86"/>
      <c r="U121" s="86"/>
      <c r="V121" s="86"/>
      <c r="W121" s="86"/>
      <c r="X121" s="13"/>
      <c r="Y121" s="86"/>
      <c r="Z121" s="95"/>
      <c r="AA121" s="95"/>
      <c r="AB121" s="86"/>
      <c r="AC121" s="86"/>
      <c r="AD121" s="86"/>
      <c r="AE121" s="5"/>
      <c r="AF121" s="5"/>
      <c r="AG121" s="86" t="s">
        <v>37</v>
      </c>
      <c r="AH121" s="5"/>
      <c r="AI121" s="5"/>
      <c r="AJ121" s="101">
        <v>0</v>
      </c>
      <c r="AK121" s="97"/>
      <c r="AL121" s="102">
        <v>0</v>
      </c>
      <c r="AM121" s="18"/>
      <c r="AN121" s="5"/>
      <c r="AO121" s="5"/>
      <c r="AP121" s="5"/>
      <c r="AQ121" s="5"/>
      <c r="AR121" s="5"/>
      <c r="AS121" s="5"/>
      <c r="AT121" s="5"/>
      <c r="AU121" s="5"/>
      <c r="AV121" s="5"/>
    </row>
    <row r="122" spans="1:48" ht="15">
      <c r="A122" s="3" t="s">
        <v>17</v>
      </c>
      <c r="B122" s="3"/>
      <c r="C122" s="3"/>
      <c r="D122" s="3"/>
      <c r="E122" s="201">
        <v>-117000</v>
      </c>
      <c r="F122" s="3"/>
      <c r="G122" s="11">
        <v>-110103</v>
      </c>
      <c r="H122" s="11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86" t="s">
        <v>17</v>
      </c>
      <c r="U122" s="89"/>
      <c r="V122" s="86"/>
      <c r="W122" s="86"/>
      <c r="X122" s="13">
        <v>0</v>
      </c>
      <c r="Y122" s="86"/>
      <c r="Z122" s="95">
        <v>0</v>
      </c>
      <c r="AA122" s="95"/>
      <c r="AB122" s="86"/>
      <c r="AC122" s="86"/>
      <c r="AD122" s="86"/>
      <c r="AE122" s="5"/>
      <c r="AF122" s="5"/>
      <c r="AG122" s="86" t="s">
        <v>149</v>
      </c>
      <c r="AH122" s="5"/>
      <c r="AI122" s="5"/>
      <c r="AJ122" s="101">
        <v>0</v>
      </c>
      <c r="AK122" s="97"/>
      <c r="AL122" s="102">
        <v>0</v>
      </c>
      <c r="AM122" s="18"/>
      <c r="AN122" s="5"/>
      <c r="AO122" s="5"/>
      <c r="AP122" s="5"/>
      <c r="AQ122" s="5"/>
      <c r="AR122" s="5"/>
      <c r="AS122" s="5"/>
      <c r="AT122" s="5"/>
      <c r="AU122" s="5"/>
      <c r="AV122" s="5"/>
    </row>
    <row r="123" spans="1:48" ht="15">
      <c r="A123" s="3" t="s">
        <v>447</v>
      </c>
      <c r="B123" s="3"/>
      <c r="C123" s="3"/>
      <c r="D123" s="3"/>
      <c r="E123" s="201">
        <v>0</v>
      </c>
      <c r="F123" s="3"/>
      <c r="G123" s="11">
        <v>0</v>
      </c>
      <c r="H123" s="11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86"/>
      <c r="U123" s="86"/>
      <c r="V123" s="86"/>
      <c r="W123" s="86"/>
      <c r="X123" s="23">
        <f>X102+X122</f>
        <v>-3468.85</v>
      </c>
      <c r="Y123" s="86"/>
      <c r="Z123" s="107" t="e">
        <f>Z102+Z122</f>
        <v>#REF!</v>
      </c>
      <c r="AA123" s="95"/>
      <c r="AB123" s="86"/>
      <c r="AC123" s="86"/>
      <c r="AD123" s="86"/>
      <c r="AE123" s="5"/>
      <c r="AF123" s="5"/>
      <c r="AG123" s="86" t="s">
        <v>39</v>
      </c>
      <c r="AH123" s="86"/>
      <c r="AI123" s="86"/>
      <c r="AJ123" s="101">
        <v>0</v>
      </c>
      <c r="AK123" s="97"/>
      <c r="AL123" s="102">
        <v>437</v>
      </c>
      <c r="AM123" s="102"/>
      <c r="AN123" s="5"/>
      <c r="AO123" s="5"/>
      <c r="AP123" s="5"/>
      <c r="AQ123" s="5"/>
      <c r="AR123" s="5"/>
      <c r="AS123" s="5"/>
      <c r="AT123" s="5"/>
      <c r="AU123" s="5"/>
      <c r="AV123" s="5"/>
    </row>
    <row r="124" spans="1:48" ht="15">
      <c r="A124" s="3"/>
      <c r="B124" s="3"/>
      <c r="C124" s="3"/>
      <c r="D124" s="3"/>
      <c r="E124" s="23">
        <f>SUM(E121:E123)</f>
        <v>300554.81000000006</v>
      </c>
      <c r="F124" s="3"/>
      <c r="G124" s="24">
        <f>SUM(G121:G123)</f>
        <v>446953.80000000005</v>
      </c>
      <c r="H124" s="11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86"/>
      <c r="U124" s="86"/>
      <c r="V124" s="86"/>
      <c r="W124" s="86"/>
      <c r="X124" s="13"/>
      <c r="Y124" s="86"/>
      <c r="Z124" s="95"/>
      <c r="AA124" s="95"/>
      <c r="AB124" s="86"/>
      <c r="AC124" s="86"/>
      <c r="AD124" s="86"/>
      <c r="AE124" s="5"/>
      <c r="AF124" s="5"/>
      <c r="AG124" s="86"/>
      <c r="AH124" s="86"/>
      <c r="AI124" s="86"/>
      <c r="AJ124" s="106">
        <f>SUM(AJ88:AJ123)</f>
        <v>1115</v>
      </c>
      <c r="AK124" s="86"/>
      <c r="AL124" s="107">
        <f>SUM(AL88:AL123)</f>
        <v>2538.8</v>
      </c>
      <c r="AM124" s="95"/>
      <c r="AN124" s="5"/>
      <c r="AO124" s="5"/>
      <c r="AP124" s="5"/>
      <c r="AQ124" s="5"/>
      <c r="AR124" s="5"/>
      <c r="AS124" s="5"/>
      <c r="AT124" s="5"/>
      <c r="AU124" s="5"/>
      <c r="AV124" s="5"/>
    </row>
    <row r="125" spans="1:48" ht="15">
      <c r="A125" s="5"/>
      <c r="B125" s="3"/>
      <c r="C125" s="3"/>
      <c r="D125" s="3"/>
      <c r="E125" s="13"/>
      <c r="F125" s="3"/>
      <c r="G125" s="11"/>
      <c r="H125" s="11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86" t="s">
        <v>414</v>
      </c>
      <c r="U125" s="5"/>
      <c r="V125" s="86"/>
      <c r="W125" s="86"/>
      <c r="X125" s="13">
        <v>2154288.46</v>
      </c>
      <c r="Y125" s="86"/>
      <c r="Z125" s="95">
        <f>2154288.46-98713.36</f>
        <v>2055575.0999999999</v>
      </c>
      <c r="AA125" s="95"/>
      <c r="AB125" s="86"/>
      <c r="AC125" s="86"/>
      <c r="AD125" s="86"/>
      <c r="AE125" s="5"/>
      <c r="AF125" s="86"/>
      <c r="AG125" s="86"/>
      <c r="AH125" s="86"/>
      <c r="AI125" s="86"/>
      <c r="AJ125" s="94"/>
      <c r="AK125" s="86"/>
      <c r="AL125" s="95"/>
      <c r="AM125" s="95"/>
      <c r="AN125" s="5"/>
      <c r="AO125" s="5"/>
      <c r="AP125" s="5"/>
      <c r="AQ125" s="5"/>
      <c r="AR125" s="5"/>
      <c r="AS125" s="5"/>
      <c r="AT125" s="5"/>
      <c r="AU125" s="5"/>
      <c r="AV125" s="5"/>
    </row>
    <row r="126" spans="1:48" ht="15">
      <c r="A126" s="3" t="s">
        <v>414</v>
      </c>
      <c r="B126" s="3"/>
      <c r="C126" s="3"/>
      <c r="D126" s="3"/>
      <c r="E126" s="201">
        <v>2423260.98</v>
      </c>
      <c r="F126" s="3"/>
      <c r="G126" s="11">
        <v>1976307.18</v>
      </c>
      <c r="H126" s="11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86" t="s">
        <v>415</v>
      </c>
      <c r="U126" s="5"/>
      <c r="V126" s="5"/>
      <c r="W126" s="86"/>
      <c r="X126" s="13">
        <f>X123+X125</f>
        <v>2150819.61</v>
      </c>
      <c r="Y126" s="86"/>
      <c r="Z126" s="95" t="e">
        <f>Z123+Z125</f>
        <v>#REF!</v>
      </c>
      <c r="AA126" s="95"/>
      <c r="AB126" s="86"/>
      <c r="AC126" s="86"/>
      <c r="AD126" s="86"/>
      <c r="AE126" s="5"/>
      <c r="AF126" s="86"/>
      <c r="AG126" s="5"/>
      <c r="AH126" s="86"/>
      <c r="AI126" s="86"/>
      <c r="AJ126" s="106"/>
      <c r="AK126" s="86"/>
      <c r="AL126" s="107"/>
      <c r="AM126" s="95"/>
      <c r="AN126" s="5"/>
      <c r="AO126" s="5"/>
      <c r="AP126" s="5"/>
      <c r="AQ126" s="5"/>
      <c r="AR126" s="5"/>
      <c r="AS126" s="5"/>
      <c r="AT126" s="5"/>
      <c r="AU126" s="5"/>
      <c r="AV126" s="5"/>
    </row>
    <row r="127" spans="1:48" ht="15">
      <c r="A127" s="3" t="s">
        <v>415</v>
      </c>
      <c r="B127" s="3"/>
      <c r="C127" s="3"/>
      <c r="D127" s="3"/>
      <c r="E127" s="25">
        <f>E124+E126</f>
        <v>2723815.79</v>
      </c>
      <c r="F127" s="3"/>
      <c r="G127" s="26">
        <f>G124+G126</f>
        <v>2423260.98</v>
      </c>
      <c r="H127" s="11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86"/>
      <c r="X127" s="27"/>
      <c r="Y127" s="86"/>
      <c r="Z127" s="111"/>
      <c r="AA127" s="95"/>
      <c r="AB127" s="86"/>
      <c r="AC127" s="86"/>
      <c r="AD127" s="86"/>
      <c r="AE127" s="5"/>
      <c r="AF127" s="86" t="s">
        <v>17</v>
      </c>
      <c r="AG127" s="5"/>
      <c r="AH127" s="86"/>
      <c r="AI127" s="86"/>
      <c r="AJ127" s="94">
        <v>0</v>
      </c>
      <c r="AK127" s="86"/>
      <c r="AL127" s="95">
        <v>0</v>
      </c>
      <c r="AM127" s="95"/>
      <c r="AN127" s="5"/>
      <c r="AO127" s="5"/>
      <c r="AP127" s="5"/>
      <c r="AQ127" s="5"/>
      <c r="AR127" s="5"/>
      <c r="AS127" s="5"/>
      <c r="AT127" s="5"/>
      <c r="AU127" s="5"/>
      <c r="AV127" s="5"/>
    </row>
    <row r="128" spans="1:48" ht="15">
      <c r="A128" s="5"/>
      <c r="B128" s="3"/>
      <c r="C128" s="3"/>
      <c r="D128" s="3"/>
      <c r="E128" s="27"/>
      <c r="F128" s="3"/>
      <c r="G128" s="28"/>
      <c r="H128" s="11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86"/>
      <c r="X128" s="95"/>
      <c r="Y128" s="86"/>
      <c r="Z128" s="95"/>
      <c r="AA128" s="95"/>
      <c r="AB128" s="86"/>
      <c r="AC128" s="86"/>
      <c r="AD128" s="86"/>
      <c r="AE128" s="5"/>
      <c r="AF128" s="86"/>
      <c r="AG128" s="5"/>
      <c r="AH128" s="86"/>
      <c r="AI128" s="86"/>
      <c r="AJ128" s="106" t="e">
        <f>#REF!+AJ127</f>
        <v>#REF!</v>
      </c>
      <c r="AK128" s="86"/>
      <c r="AL128" s="107" t="e">
        <f>#REF!+AL127</f>
        <v>#REF!</v>
      </c>
      <c r="AM128" s="95"/>
      <c r="AN128" s="5"/>
      <c r="AO128" s="5"/>
      <c r="AP128" s="5"/>
      <c r="AQ128" s="5"/>
      <c r="AR128" s="5"/>
      <c r="AS128" s="5"/>
      <c r="AT128" s="5"/>
      <c r="AU128" s="5"/>
      <c r="AV128" s="5"/>
    </row>
    <row r="129" spans="1:48" ht="15">
      <c r="A129" s="30"/>
      <c r="B129" s="3"/>
      <c r="C129" s="3"/>
      <c r="D129" s="3"/>
      <c r="E129" s="13"/>
      <c r="F129" s="3"/>
      <c r="G129" s="11"/>
      <c r="H129" s="11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86"/>
      <c r="X129" s="95"/>
      <c r="Y129" s="86"/>
      <c r="Z129" s="95"/>
      <c r="AA129" s="95"/>
      <c r="AB129" s="86"/>
      <c r="AC129" s="86"/>
      <c r="AD129" s="86"/>
      <c r="AE129" s="5"/>
      <c r="AF129" s="86"/>
      <c r="AG129" s="5"/>
      <c r="AH129" s="86"/>
      <c r="AI129" s="86"/>
      <c r="AJ129" s="94"/>
      <c r="AK129" s="86"/>
      <c r="AL129" s="95"/>
      <c r="AM129" s="95"/>
      <c r="AN129" s="5"/>
      <c r="AO129" s="5"/>
      <c r="AP129" s="5"/>
      <c r="AQ129" s="5"/>
      <c r="AR129" s="5"/>
      <c r="AS129" s="5"/>
      <c r="AT129" s="5"/>
      <c r="AU129" s="5"/>
      <c r="AV129" s="5"/>
    </row>
    <row r="130" spans="1:48" ht="15">
      <c r="A130" s="5"/>
      <c r="B130" s="3"/>
      <c r="C130" s="3"/>
      <c r="D130" s="3"/>
      <c r="E130" s="11"/>
      <c r="F130" s="3"/>
      <c r="G130" s="11"/>
      <c r="H130" s="11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86"/>
      <c r="X130" s="94"/>
      <c r="Y130" s="86"/>
      <c r="Z130" s="95"/>
      <c r="AA130" s="95"/>
      <c r="AB130" s="86"/>
      <c r="AC130" s="86"/>
      <c r="AD130" s="86"/>
      <c r="AE130" s="5"/>
      <c r="AF130" s="86" t="s">
        <v>414</v>
      </c>
      <c r="AG130" s="5"/>
      <c r="AH130" s="86"/>
      <c r="AI130" s="86"/>
      <c r="AJ130" s="94">
        <v>-135927.8</v>
      </c>
      <c r="AK130" s="86"/>
      <c r="AL130" s="95">
        <v>0</v>
      </c>
      <c r="AM130" s="95"/>
      <c r="AN130" s="5"/>
      <c r="AO130" s="5"/>
      <c r="AP130" s="5"/>
      <c r="AQ130" s="5"/>
      <c r="AR130" s="5"/>
      <c r="AS130" s="5"/>
      <c r="AT130" s="5"/>
      <c r="AU130" s="5"/>
      <c r="AV130" s="5"/>
    </row>
    <row r="131" spans="1:48" ht="15">
      <c r="A131" s="5"/>
      <c r="B131" s="5"/>
      <c r="C131" s="5"/>
      <c r="D131" s="5"/>
      <c r="E131" s="5"/>
      <c r="F131" s="5"/>
      <c r="G131" s="12"/>
      <c r="H131" s="5"/>
      <c r="N131" s="5"/>
      <c r="O131" s="5"/>
      <c r="P131" s="5"/>
      <c r="Q131" s="5"/>
      <c r="R131" s="5"/>
      <c r="S131" s="5"/>
      <c r="T131" s="5"/>
      <c r="U131" s="5"/>
      <c r="V131" s="5"/>
      <c r="W131" s="86"/>
      <c r="X131" s="94"/>
      <c r="Y131" s="86"/>
      <c r="Z131" s="95"/>
      <c r="AA131" s="95"/>
      <c r="AB131" s="86"/>
      <c r="AC131" s="86"/>
      <c r="AD131" s="86"/>
      <c r="AE131" s="5"/>
      <c r="AF131" s="89"/>
      <c r="AG131" s="5"/>
      <c r="AH131" s="89"/>
      <c r="AI131" s="89"/>
      <c r="AJ131" s="94"/>
      <c r="AK131" s="86"/>
      <c r="AL131" s="95"/>
      <c r="AM131" s="95"/>
      <c r="AN131" s="5"/>
      <c r="AO131" s="5"/>
      <c r="AP131" s="5"/>
      <c r="AQ131" s="5"/>
      <c r="AR131" s="5"/>
      <c r="AS131" s="5"/>
      <c r="AT131" s="5"/>
      <c r="AU131" s="5"/>
      <c r="AV131" s="5"/>
    </row>
    <row r="132" spans="14:48" ht="15"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95"/>
      <c r="AB132" s="86"/>
      <c r="AC132" s="86"/>
      <c r="AD132" s="86"/>
      <c r="AE132" s="5"/>
      <c r="AF132" s="86" t="s">
        <v>415</v>
      </c>
      <c r="AG132" s="5"/>
      <c r="AH132" s="86"/>
      <c r="AI132" s="86"/>
      <c r="AJ132" s="108" t="e">
        <f>AJ130+AJ128</f>
        <v>#REF!</v>
      </c>
      <c r="AK132" s="86"/>
      <c r="AL132" s="109" t="e">
        <f>AL130+AL128</f>
        <v>#REF!</v>
      </c>
      <c r="AM132" s="95"/>
      <c r="AN132" s="5"/>
      <c r="AO132" s="5"/>
      <c r="AP132" s="5"/>
      <c r="AQ132" s="5"/>
      <c r="AR132" s="5"/>
      <c r="AS132" s="5"/>
      <c r="AT132" s="5"/>
      <c r="AU132" s="5"/>
      <c r="AV132" s="5"/>
    </row>
    <row r="133" spans="14:48" ht="15"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95"/>
      <c r="AB133" s="86"/>
      <c r="AC133" s="86"/>
      <c r="AD133" s="86"/>
      <c r="AE133" s="5"/>
      <c r="AF133" s="86"/>
      <c r="AG133" s="5"/>
      <c r="AH133" s="86"/>
      <c r="AI133" s="86"/>
      <c r="AJ133" s="110"/>
      <c r="AK133" s="86"/>
      <c r="AL133" s="111"/>
      <c r="AM133" s="95"/>
      <c r="AN133" s="5"/>
      <c r="AO133" s="5"/>
      <c r="AP133" s="5"/>
      <c r="AQ133" s="5"/>
      <c r="AR133" s="5"/>
      <c r="AS133" s="5"/>
      <c r="AT133" s="5"/>
      <c r="AU133" s="5"/>
      <c r="AV133" s="5"/>
    </row>
    <row r="134" spans="14:48" ht="15"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95"/>
      <c r="AB134" s="86"/>
      <c r="AC134" s="86"/>
      <c r="AD134" s="86"/>
      <c r="AE134" s="5"/>
      <c r="AF134" s="5"/>
      <c r="AG134" s="5"/>
      <c r="AH134" s="5"/>
      <c r="AI134" s="5"/>
      <c r="AJ134" s="5"/>
      <c r="AK134" s="5"/>
      <c r="AL134" s="5"/>
      <c r="AM134" s="95"/>
      <c r="AN134" s="5"/>
      <c r="AO134" s="5"/>
      <c r="AP134" s="5"/>
      <c r="AQ134" s="5"/>
      <c r="AR134" s="5"/>
      <c r="AS134" s="5"/>
      <c r="AT134" s="5"/>
      <c r="AU134" s="5"/>
      <c r="AV134" s="5"/>
    </row>
    <row r="135" spans="14:48" ht="15">
      <c r="N135" s="5"/>
      <c r="O135" s="5"/>
      <c r="P135" s="5"/>
      <c r="Q135" s="5"/>
      <c r="R135" s="5"/>
      <c r="S135" s="5"/>
      <c r="T135" s="86"/>
      <c r="U135" s="5"/>
      <c r="V135" s="5"/>
      <c r="W135" s="5"/>
      <c r="X135" s="5"/>
      <c r="Y135" s="5"/>
      <c r="Z135" s="5"/>
      <c r="AA135" s="95"/>
      <c r="AB135" s="86"/>
      <c r="AC135" s="86"/>
      <c r="AD135" s="86"/>
      <c r="AE135" s="5"/>
      <c r="AF135" s="5"/>
      <c r="AG135" s="5"/>
      <c r="AH135" s="86"/>
      <c r="AI135" s="86"/>
      <c r="AJ135" s="95"/>
      <c r="AK135" s="86"/>
      <c r="AL135" s="95"/>
      <c r="AM135" s="95"/>
      <c r="AN135" s="5"/>
      <c r="AO135" s="5"/>
      <c r="AP135" s="5"/>
      <c r="AQ135" s="5"/>
      <c r="AR135" s="5"/>
      <c r="AS135" s="5"/>
      <c r="AT135" s="5"/>
      <c r="AU135" s="5"/>
      <c r="AV135" s="5"/>
    </row>
    <row r="136" spans="14:48" ht="15">
      <c r="N136" s="5"/>
      <c r="O136" s="5"/>
      <c r="P136" s="5"/>
      <c r="Q136" s="5"/>
      <c r="R136" s="5"/>
      <c r="S136" s="5"/>
      <c r="T136" s="86"/>
      <c r="U136" s="5"/>
      <c r="V136" s="5"/>
      <c r="W136" s="5"/>
      <c r="X136" s="5"/>
      <c r="Y136" s="5"/>
      <c r="Z136" s="5"/>
      <c r="AA136" s="95"/>
      <c r="AB136" s="86"/>
      <c r="AC136" s="86"/>
      <c r="AD136" s="86"/>
      <c r="AE136" s="5"/>
      <c r="AF136" s="5"/>
      <c r="AG136" s="5"/>
      <c r="AH136" s="86"/>
      <c r="AI136" s="86"/>
      <c r="AJ136" s="95"/>
      <c r="AK136" s="86"/>
      <c r="AL136" s="95"/>
      <c r="AM136" s="95"/>
      <c r="AN136" s="5"/>
      <c r="AO136" s="5"/>
      <c r="AP136" s="5"/>
      <c r="AQ136" s="5"/>
      <c r="AR136" s="5"/>
      <c r="AS136" s="5"/>
      <c r="AT136" s="5"/>
      <c r="AU136" s="5"/>
      <c r="AV136" s="5"/>
    </row>
    <row r="137" spans="14:48" ht="15">
      <c r="N137" s="5"/>
      <c r="O137" s="5"/>
      <c r="P137" s="5"/>
      <c r="Q137" s="5"/>
      <c r="R137" s="5"/>
      <c r="S137" s="5"/>
      <c r="T137" s="112" t="e">
        <f>#REF!</f>
        <v>#REF!</v>
      </c>
      <c r="U137" s="5"/>
      <c r="V137" s="5"/>
      <c r="W137" s="5"/>
      <c r="X137" s="5"/>
      <c r="Y137" s="5"/>
      <c r="Z137" s="5"/>
      <c r="AA137" s="95"/>
      <c r="AB137" s="86"/>
      <c r="AC137" s="86"/>
      <c r="AD137" s="86"/>
      <c r="AE137" s="5"/>
      <c r="AF137" s="5"/>
      <c r="AG137" s="5"/>
      <c r="AH137" s="86"/>
      <c r="AI137" s="86"/>
      <c r="AJ137" s="94"/>
      <c r="AK137" s="86"/>
      <c r="AL137" s="95"/>
      <c r="AM137" s="95"/>
      <c r="AN137" s="5"/>
      <c r="AO137" s="5"/>
      <c r="AP137" s="5"/>
      <c r="AQ137" s="5"/>
      <c r="AR137" s="5"/>
      <c r="AS137" s="5"/>
      <c r="AT137" s="5"/>
      <c r="AU137" s="5"/>
      <c r="AV137" s="5"/>
    </row>
    <row r="138" spans="14:48" ht="15">
      <c r="N138" s="5"/>
      <c r="O138" s="5"/>
      <c r="P138" s="5"/>
      <c r="Q138" s="5"/>
      <c r="R138" s="5"/>
      <c r="S138" s="5"/>
      <c r="T138" s="86"/>
      <c r="U138" s="5"/>
      <c r="V138" s="5"/>
      <c r="W138" s="5"/>
      <c r="X138" s="5"/>
      <c r="Y138" s="5"/>
      <c r="Z138" s="5"/>
      <c r="AA138" s="95"/>
      <c r="AB138" s="86"/>
      <c r="AC138" s="86"/>
      <c r="AD138" s="86"/>
      <c r="AE138" s="5"/>
      <c r="AF138" s="5"/>
      <c r="AG138" s="5"/>
      <c r="AH138" s="86"/>
      <c r="AI138" s="86"/>
      <c r="AJ138" s="94"/>
      <c r="AK138" s="86"/>
      <c r="AL138" s="95"/>
      <c r="AM138" s="95"/>
      <c r="AN138" s="5"/>
      <c r="AO138" s="5"/>
      <c r="AP138" s="5"/>
      <c r="AQ138" s="5"/>
      <c r="AR138" s="5"/>
      <c r="AS138" s="5"/>
      <c r="AT138" s="5"/>
      <c r="AU138" s="5"/>
      <c r="AV138" s="5"/>
    </row>
    <row r="139" spans="14:48" ht="15">
      <c r="N139" s="5"/>
      <c r="O139" s="5"/>
      <c r="P139" s="5"/>
      <c r="Q139" s="5"/>
      <c r="R139" s="5"/>
      <c r="S139" s="5"/>
      <c r="T139" s="86"/>
      <c r="U139" s="5"/>
      <c r="V139" s="5"/>
      <c r="W139" s="5"/>
      <c r="X139" s="5"/>
      <c r="Y139" s="5"/>
      <c r="Z139" s="5"/>
      <c r="AA139" s="95"/>
      <c r="AB139" s="86"/>
      <c r="AC139" s="86"/>
      <c r="AD139" s="86"/>
      <c r="AE139" s="5"/>
      <c r="AF139" s="5"/>
      <c r="AG139" s="5"/>
      <c r="AH139" s="5"/>
      <c r="AI139" s="5"/>
      <c r="AJ139" s="5"/>
      <c r="AK139" s="5"/>
      <c r="AL139" s="5"/>
      <c r="AM139" s="95"/>
      <c r="AN139" s="5"/>
      <c r="AO139" s="5"/>
      <c r="AP139" s="5"/>
      <c r="AQ139" s="5"/>
      <c r="AR139" s="5"/>
      <c r="AS139" s="5"/>
      <c r="AT139" s="5"/>
      <c r="AU139" s="5"/>
      <c r="AV139" s="5"/>
    </row>
    <row r="140" spans="14:48" ht="15"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95"/>
      <c r="AB140" s="86"/>
      <c r="AC140" s="86"/>
      <c r="AD140" s="86"/>
      <c r="AE140" s="5"/>
      <c r="AF140" s="5"/>
      <c r="AG140" s="5"/>
      <c r="AH140" s="5"/>
      <c r="AI140" s="5"/>
      <c r="AJ140" s="5"/>
      <c r="AK140" s="5"/>
      <c r="AL140" s="5"/>
      <c r="AM140" s="95"/>
      <c r="AN140" s="5"/>
      <c r="AO140" s="5"/>
      <c r="AP140" s="5"/>
      <c r="AQ140" s="5"/>
      <c r="AR140" s="5"/>
      <c r="AS140" s="5"/>
      <c r="AT140" s="5"/>
      <c r="AU140" s="5"/>
      <c r="AV140" s="5"/>
    </row>
    <row r="141" spans="14:48" ht="15"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94"/>
      <c r="AB141" s="86"/>
      <c r="AC141" s="86"/>
      <c r="AD141" s="86"/>
      <c r="AE141" s="5"/>
      <c r="AF141" s="5"/>
      <c r="AG141" s="5"/>
      <c r="AH141" s="5"/>
      <c r="AI141" s="5"/>
      <c r="AJ141" s="5"/>
      <c r="AK141" s="5"/>
      <c r="AL141" s="5"/>
      <c r="AM141" s="95"/>
      <c r="AN141" s="5"/>
      <c r="AO141" s="5"/>
      <c r="AP141" s="5"/>
      <c r="AQ141" s="5"/>
      <c r="AR141" s="5"/>
      <c r="AS141" s="5"/>
      <c r="AT141" s="5"/>
      <c r="AU141" s="5"/>
      <c r="AV141" s="5"/>
    </row>
    <row r="142" spans="14:48" ht="15"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95"/>
      <c r="AB142" s="86"/>
      <c r="AC142" s="86"/>
      <c r="AD142" s="86"/>
      <c r="AE142" s="5"/>
      <c r="AF142" s="5"/>
      <c r="AG142" s="5"/>
      <c r="AH142" s="5"/>
      <c r="AI142" s="5"/>
      <c r="AJ142" s="5"/>
      <c r="AK142" s="5"/>
      <c r="AL142" s="5"/>
      <c r="AM142" s="95"/>
      <c r="AN142" s="5"/>
      <c r="AO142" s="5"/>
      <c r="AP142" s="5"/>
      <c r="AQ142" s="5"/>
      <c r="AR142" s="5"/>
      <c r="AS142" s="5"/>
      <c r="AT142" s="5"/>
      <c r="AU142" s="5"/>
      <c r="AV142" s="5"/>
    </row>
    <row r="143" spans="14:48" ht="15"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95"/>
      <c r="AB143" s="86"/>
      <c r="AC143" s="86"/>
      <c r="AD143" s="86"/>
      <c r="AE143" s="5"/>
      <c r="AF143" s="5"/>
      <c r="AG143" s="5"/>
      <c r="AH143" s="5"/>
      <c r="AI143" s="5"/>
      <c r="AJ143" s="5"/>
      <c r="AK143" s="5"/>
      <c r="AL143" s="5"/>
      <c r="AM143" s="95"/>
      <c r="AN143" s="5"/>
      <c r="AO143" s="5"/>
      <c r="AP143" s="5"/>
      <c r="AQ143" s="5"/>
      <c r="AR143" s="5"/>
      <c r="AS143" s="5"/>
      <c r="AT143" s="5"/>
      <c r="AU143" s="5"/>
      <c r="AV143" s="5"/>
    </row>
    <row r="144" spans="14:48" ht="15"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94"/>
      <c r="AB144" s="86"/>
      <c r="AC144" s="86"/>
      <c r="AD144" s="86"/>
      <c r="AE144" s="5"/>
      <c r="AF144" s="5"/>
      <c r="AG144" s="5"/>
      <c r="AH144" s="5"/>
      <c r="AI144" s="5"/>
      <c r="AJ144" s="5"/>
      <c r="AK144" s="5"/>
      <c r="AL144" s="5"/>
      <c r="AM144" s="95"/>
      <c r="AN144" s="5"/>
      <c r="AO144" s="5"/>
      <c r="AP144" s="5"/>
      <c r="AQ144" s="5"/>
      <c r="AR144" s="5"/>
      <c r="AS144" s="5"/>
      <c r="AT144" s="5"/>
      <c r="AU144" s="5"/>
      <c r="AV144" s="5"/>
    </row>
    <row r="145" spans="14:48" ht="15"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95"/>
      <c r="AB145" s="86"/>
      <c r="AC145" s="86"/>
      <c r="AD145" s="86"/>
      <c r="AE145" s="5"/>
      <c r="AF145" s="5"/>
      <c r="AG145" s="5"/>
      <c r="AH145" s="5"/>
      <c r="AI145" s="5"/>
      <c r="AJ145" s="5"/>
      <c r="AK145" s="5"/>
      <c r="AL145" s="5"/>
      <c r="AM145" s="95"/>
      <c r="AN145" s="5"/>
      <c r="AO145" s="5"/>
      <c r="AP145" s="5"/>
      <c r="AQ145" s="5"/>
      <c r="AR145" s="5"/>
      <c r="AS145" s="5"/>
      <c r="AT145" s="5"/>
      <c r="AU145" s="5"/>
      <c r="AV145" s="5"/>
    </row>
    <row r="146" spans="14:48" ht="15"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95"/>
      <c r="AB146" s="89"/>
      <c r="AC146" s="89"/>
      <c r="AD146" s="89"/>
      <c r="AE146" s="5"/>
      <c r="AF146" s="5"/>
      <c r="AG146" s="5"/>
      <c r="AH146" s="5"/>
      <c r="AI146" s="5"/>
      <c r="AJ146" s="5"/>
      <c r="AK146" s="5"/>
      <c r="AL146" s="5"/>
      <c r="AM146" s="95"/>
      <c r="AN146" s="5"/>
      <c r="AO146" s="5"/>
      <c r="AP146" s="5"/>
      <c r="AQ146" s="5"/>
      <c r="AR146" s="5"/>
      <c r="AS146" s="5"/>
      <c r="AT146" s="5"/>
      <c r="AU146" s="5"/>
      <c r="AV146" s="5"/>
    </row>
    <row r="147" spans="14:48" ht="15"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95"/>
      <c r="AB147" s="86"/>
      <c r="AC147" s="86"/>
      <c r="AD147" s="86"/>
      <c r="AE147" s="5"/>
      <c r="AF147" s="5"/>
      <c r="AG147" s="5"/>
      <c r="AH147" s="5"/>
      <c r="AI147" s="5"/>
      <c r="AJ147" s="5"/>
      <c r="AK147" s="5"/>
      <c r="AL147" s="5"/>
      <c r="AM147" s="95"/>
      <c r="AN147" s="5"/>
      <c r="AO147" s="5"/>
      <c r="AP147" s="5"/>
      <c r="AQ147" s="5"/>
      <c r="AR147" s="5"/>
      <c r="AS147" s="5"/>
      <c r="AT147" s="5"/>
      <c r="AU147" s="5"/>
      <c r="AV147" s="5"/>
    </row>
    <row r="148" spans="14:48" ht="15"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95"/>
      <c r="AB148" s="86"/>
      <c r="AC148" s="86"/>
      <c r="AD148" s="86"/>
      <c r="AE148" s="5"/>
      <c r="AF148" s="5"/>
      <c r="AG148" s="5"/>
      <c r="AH148" s="5"/>
      <c r="AI148" s="5"/>
      <c r="AJ148" s="5"/>
      <c r="AK148" s="5"/>
      <c r="AL148" s="5"/>
      <c r="AM148" s="95"/>
      <c r="AN148" s="5"/>
      <c r="AO148" s="5"/>
      <c r="AP148" s="5"/>
      <c r="AQ148" s="5"/>
      <c r="AR148" s="5"/>
      <c r="AS148" s="5"/>
      <c r="AT148" s="5"/>
      <c r="AU148" s="5"/>
      <c r="AV148" s="5"/>
    </row>
    <row r="149" spans="14:48" ht="15"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95"/>
      <c r="AB149" s="86"/>
      <c r="AC149" s="86"/>
      <c r="AD149" s="86"/>
      <c r="AE149" s="5"/>
      <c r="AF149" s="5"/>
      <c r="AG149" s="5"/>
      <c r="AH149" s="5"/>
      <c r="AI149" s="5"/>
      <c r="AJ149" s="5"/>
      <c r="AK149" s="5"/>
      <c r="AL149" s="5"/>
      <c r="AM149" s="95"/>
      <c r="AN149" s="5"/>
      <c r="AO149" s="5"/>
      <c r="AP149" s="5"/>
      <c r="AQ149" s="5"/>
      <c r="AR149" s="5"/>
      <c r="AS149" s="5"/>
      <c r="AT149" s="5"/>
      <c r="AU149" s="5"/>
      <c r="AV149" s="5"/>
    </row>
    <row r="150" spans="14:48" ht="15"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95"/>
      <c r="AB150" s="86"/>
      <c r="AC150" s="86"/>
      <c r="AD150" s="86"/>
      <c r="AE150" s="5"/>
      <c r="AF150" s="5"/>
      <c r="AG150" s="5"/>
      <c r="AH150" s="5"/>
      <c r="AI150" s="5"/>
      <c r="AJ150" s="5"/>
      <c r="AK150" s="5"/>
      <c r="AL150" s="5"/>
      <c r="AM150" s="95"/>
      <c r="AN150" s="5"/>
      <c r="AO150" s="5"/>
      <c r="AP150" s="5"/>
      <c r="AQ150" s="5"/>
      <c r="AR150" s="5"/>
      <c r="AS150" s="5"/>
      <c r="AT150" s="5"/>
      <c r="AU150" s="5"/>
      <c r="AV150" s="5"/>
    </row>
    <row r="151" spans="14:48" ht="15"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95"/>
      <c r="AB151" s="86"/>
      <c r="AC151" s="86"/>
      <c r="AD151" s="86"/>
      <c r="AE151" s="5"/>
      <c r="AF151" s="5"/>
      <c r="AG151" s="5"/>
      <c r="AH151" s="5"/>
      <c r="AI151" s="5"/>
      <c r="AJ151" s="5"/>
      <c r="AK151" s="5"/>
      <c r="AL151" s="5"/>
      <c r="AM151" s="95"/>
      <c r="AN151" s="5"/>
      <c r="AO151" s="5"/>
      <c r="AP151" s="5"/>
      <c r="AQ151" s="5"/>
      <c r="AR151" s="5"/>
      <c r="AS151" s="5"/>
      <c r="AT151" s="5"/>
      <c r="AU151" s="5"/>
      <c r="AV151" s="5"/>
    </row>
    <row r="152" spans="14:48" ht="15"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9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95"/>
      <c r="AN152" s="5"/>
      <c r="AO152" s="5"/>
      <c r="AP152" s="5"/>
      <c r="AQ152" s="5"/>
      <c r="AR152" s="5"/>
      <c r="AS152" s="5"/>
      <c r="AT152" s="5"/>
      <c r="AU152" s="5"/>
      <c r="AV152" s="5"/>
    </row>
    <row r="153" spans="14:48" ht="15"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9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95"/>
      <c r="AN153" s="5"/>
      <c r="AO153" s="5"/>
      <c r="AP153" s="5"/>
      <c r="AQ153" s="5"/>
      <c r="AR153" s="5"/>
      <c r="AS153" s="5"/>
      <c r="AT153" s="5"/>
      <c r="AU153" s="5"/>
      <c r="AV153" s="5"/>
    </row>
    <row r="154" spans="14:48" ht="15"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95"/>
      <c r="AB154" s="5"/>
      <c r="AC154" s="5"/>
      <c r="AD154" s="5"/>
      <c r="AE154" s="5"/>
      <c r="AF154" s="112" t="e">
        <f>#REF!</f>
        <v>#REF!</v>
      </c>
      <c r="AG154" s="5"/>
      <c r="AH154" s="5"/>
      <c r="AI154" s="5"/>
      <c r="AJ154" s="5"/>
      <c r="AK154" s="5"/>
      <c r="AL154" s="5"/>
      <c r="AM154" s="95"/>
      <c r="AN154" s="5"/>
      <c r="AO154" s="5"/>
      <c r="AP154" s="5"/>
      <c r="AQ154" s="5"/>
      <c r="AR154" s="5"/>
      <c r="AS154" s="5"/>
      <c r="AT154" s="5"/>
      <c r="AU154" s="5"/>
      <c r="AV154" s="5"/>
    </row>
    <row r="155" spans="14:48" ht="15"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95"/>
      <c r="AB155" s="5"/>
      <c r="AC155" s="5"/>
      <c r="AD155" s="5"/>
      <c r="AE155" s="5"/>
      <c r="AF155" s="86"/>
      <c r="AG155" s="5"/>
      <c r="AH155" s="5"/>
      <c r="AI155" s="5"/>
      <c r="AJ155" s="5"/>
      <c r="AK155" s="5"/>
      <c r="AL155" s="5"/>
      <c r="AM155" s="95"/>
      <c r="AN155" s="5"/>
      <c r="AO155" s="5"/>
      <c r="AP155" s="5"/>
      <c r="AQ155" s="5"/>
      <c r="AR155" s="5"/>
      <c r="AS155" s="5"/>
      <c r="AT155" s="5"/>
      <c r="AU155" s="5"/>
      <c r="AV155" s="5"/>
    </row>
    <row r="156" spans="14:48" ht="15"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95"/>
      <c r="AB156" s="5"/>
      <c r="AC156" s="5"/>
      <c r="AD156" s="5"/>
      <c r="AE156" s="5"/>
      <c r="AF156" s="86"/>
      <c r="AG156" s="5"/>
      <c r="AH156" s="5"/>
      <c r="AI156" s="5"/>
      <c r="AJ156" s="5"/>
      <c r="AK156" s="5"/>
      <c r="AL156" s="5"/>
      <c r="AM156" s="95"/>
      <c r="AN156" s="5"/>
      <c r="AO156" s="5"/>
      <c r="AP156" s="5"/>
      <c r="AQ156" s="5"/>
      <c r="AR156" s="5"/>
      <c r="AS156" s="5"/>
      <c r="AT156" s="5"/>
      <c r="AU156" s="5"/>
      <c r="AV156" s="5"/>
    </row>
    <row r="157" spans="14:48" ht="15"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9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95"/>
      <c r="AN157" s="5"/>
      <c r="AO157" s="5"/>
      <c r="AP157" s="5"/>
      <c r="AQ157" s="5"/>
      <c r="AR157" s="5"/>
      <c r="AS157" s="5"/>
      <c r="AT157" s="5"/>
      <c r="AU157" s="5"/>
      <c r="AV157" s="5"/>
    </row>
    <row r="158" spans="14:48" ht="15"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94"/>
      <c r="AN158" s="5"/>
      <c r="AO158" s="5"/>
      <c r="AP158" s="5"/>
      <c r="AQ158" s="5"/>
      <c r="AR158" s="5"/>
      <c r="AS158" s="5"/>
      <c r="AT158" s="5"/>
      <c r="AU158" s="5"/>
      <c r="AV158" s="5"/>
    </row>
    <row r="159" spans="14:48" ht="15"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95"/>
      <c r="AN159" s="5"/>
      <c r="AO159" s="5"/>
      <c r="AP159" s="5"/>
      <c r="AQ159" s="5"/>
      <c r="AR159" s="5"/>
      <c r="AS159" s="5"/>
      <c r="AT159" s="5"/>
      <c r="AU159" s="5"/>
      <c r="AV159" s="5"/>
    </row>
    <row r="160" spans="14:48" ht="15"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95"/>
      <c r="AN160" s="5"/>
      <c r="AO160" s="5"/>
      <c r="AP160" s="5"/>
      <c r="AQ160" s="5"/>
      <c r="AR160" s="5"/>
      <c r="AS160" s="5"/>
      <c r="AT160" s="5"/>
      <c r="AU160" s="5"/>
      <c r="AV160" s="5"/>
    </row>
    <row r="161" spans="14:48" ht="15"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95"/>
      <c r="AN161" s="5"/>
      <c r="AO161" s="5"/>
      <c r="AP161" s="5"/>
      <c r="AQ161" s="5"/>
      <c r="AR161" s="5"/>
      <c r="AS161" s="5"/>
      <c r="AT161" s="5"/>
      <c r="AU161" s="5"/>
      <c r="AV161" s="5"/>
    </row>
    <row r="162" spans="14:48" ht="15"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95"/>
      <c r="AN162" s="5"/>
      <c r="AO162" s="5"/>
      <c r="AP162" s="5"/>
      <c r="AQ162" s="5"/>
      <c r="AR162" s="5"/>
      <c r="AS162" s="5"/>
      <c r="AT162" s="5"/>
      <c r="AU162" s="5"/>
      <c r="AV162" s="5"/>
    </row>
    <row r="163" spans="14:48" ht="15"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95"/>
      <c r="AN163" s="5"/>
      <c r="AO163" s="5"/>
      <c r="AP163" s="5"/>
      <c r="AQ163" s="5"/>
      <c r="AR163" s="5"/>
      <c r="AS163" s="5"/>
      <c r="AT163" s="5"/>
      <c r="AU163" s="5"/>
      <c r="AV163" s="5"/>
    </row>
    <row r="164" spans="14:48" ht="15"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95"/>
      <c r="AN164" s="5"/>
      <c r="AO164" s="5"/>
      <c r="AP164" s="5"/>
      <c r="AQ164" s="5"/>
      <c r="AR164" s="5"/>
      <c r="AS164" s="5"/>
      <c r="AT164" s="5"/>
      <c r="AU164" s="5"/>
      <c r="AV164" s="5"/>
    </row>
    <row r="165" spans="14:48" ht="15"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95"/>
      <c r="AN165" s="5"/>
      <c r="AO165" s="5"/>
      <c r="AP165" s="5"/>
      <c r="AQ165" s="5"/>
      <c r="AR165" s="5"/>
      <c r="AS165" s="5"/>
      <c r="AT165" s="5"/>
      <c r="AU165" s="5"/>
      <c r="AV165" s="5"/>
    </row>
    <row r="166" spans="14:48" ht="15"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95"/>
      <c r="AN166" s="5"/>
      <c r="AO166" s="5"/>
      <c r="AP166" s="5"/>
      <c r="AQ166" s="5"/>
      <c r="AR166" s="5"/>
      <c r="AS166" s="5"/>
      <c r="AT166" s="5"/>
      <c r="AU166" s="5"/>
      <c r="AV166" s="5"/>
    </row>
    <row r="167" spans="14:48" ht="15"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95"/>
      <c r="AN167" s="5"/>
      <c r="AO167" s="5"/>
      <c r="AP167" s="5"/>
      <c r="AQ167" s="5"/>
      <c r="AR167" s="5"/>
      <c r="AS167" s="5"/>
      <c r="AT167" s="5"/>
      <c r="AU167" s="5"/>
      <c r="AV167" s="5"/>
    </row>
    <row r="168" spans="14:48" ht="15"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95"/>
      <c r="AN168" s="5"/>
      <c r="AO168" s="5"/>
      <c r="AP168" s="5"/>
      <c r="AQ168" s="5"/>
      <c r="AR168" s="5"/>
      <c r="AS168" s="5"/>
      <c r="AT168" s="5"/>
      <c r="AU168" s="5"/>
      <c r="AV168" s="5"/>
    </row>
    <row r="169" spans="14:48" ht="15"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95"/>
      <c r="AN169" s="5"/>
      <c r="AO169" s="5"/>
      <c r="AP169" s="5"/>
      <c r="AQ169" s="5"/>
      <c r="AR169" s="5"/>
      <c r="AS169" s="5"/>
      <c r="AT169" s="5"/>
      <c r="AU169" s="5"/>
      <c r="AV169" s="5"/>
    </row>
    <row r="170" spans="14:48" ht="15"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95"/>
      <c r="AN170" s="5"/>
      <c r="AO170" s="5"/>
      <c r="AP170" s="5"/>
      <c r="AQ170" s="5"/>
      <c r="AR170" s="5"/>
      <c r="AS170" s="5"/>
      <c r="AT170" s="5"/>
      <c r="AU170" s="5"/>
      <c r="AV170" s="5"/>
    </row>
    <row r="171" spans="14:48" ht="15"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95"/>
      <c r="AN171" s="5"/>
      <c r="AO171" s="5"/>
      <c r="AP171" s="5"/>
      <c r="AQ171" s="5"/>
      <c r="AR171" s="5"/>
      <c r="AS171" s="5"/>
      <c r="AT171" s="5"/>
      <c r="AU171" s="5"/>
      <c r="AV171" s="5"/>
    </row>
    <row r="172" spans="14:48" ht="15">
      <c r="N172" s="5"/>
      <c r="O172" s="11"/>
      <c r="P172" s="12"/>
      <c r="Q172" s="12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95"/>
      <c r="AN172" s="5"/>
      <c r="AO172" s="5"/>
      <c r="AP172" s="5"/>
      <c r="AQ172" s="5"/>
      <c r="AR172" s="5"/>
      <c r="AS172" s="5"/>
      <c r="AT172" s="5"/>
      <c r="AU172" s="5"/>
      <c r="AV172" s="5"/>
    </row>
    <row r="173" spans="14:48" ht="15">
      <c r="N173" s="5"/>
      <c r="O173" s="11"/>
      <c r="P173" s="12"/>
      <c r="Q173" s="12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</row>
    <row r="174" spans="14:48" ht="15">
      <c r="N174" s="5"/>
      <c r="O174" s="11"/>
      <c r="P174" s="12"/>
      <c r="Q174" s="12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</row>
    <row r="175" spans="14:48" ht="15">
      <c r="N175" s="5"/>
      <c r="O175" s="11"/>
      <c r="P175" s="12"/>
      <c r="Q175" s="12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</row>
    <row r="176" spans="14:48" ht="15">
      <c r="N176" s="5"/>
      <c r="O176" s="11"/>
      <c r="P176" s="12"/>
      <c r="Q176" s="12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</row>
    <row r="177" spans="14:48" ht="15">
      <c r="N177" s="5"/>
      <c r="O177" s="11"/>
      <c r="P177" s="12"/>
      <c r="Q177" s="12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</row>
    <row r="178" spans="14:48" ht="15">
      <c r="N178" s="5"/>
      <c r="O178" s="11"/>
      <c r="P178" s="12"/>
      <c r="Q178" s="12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</row>
    <row r="179" spans="14:48" ht="15">
      <c r="N179" s="5"/>
      <c r="O179" s="11"/>
      <c r="P179" s="12"/>
      <c r="Q179" s="12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</row>
    <row r="180" spans="14:48" ht="15">
      <c r="N180" s="5"/>
      <c r="O180" s="12"/>
      <c r="P180" s="12"/>
      <c r="Q180" s="12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</row>
    <row r="181" spans="14:48" ht="15">
      <c r="N181" s="11"/>
      <c r="O181" s="12"/>
      <c r="P181" s="12"/>
      <c r="Q181" s="12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</row>
    <row r="182" spans="14:48" ht="15">
      <c r="N182" s="11"/>
      <c r="O182" s="12"/>
      <c r="P182" s="12"/>
      <c r="Q182" s="12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</row>
    <row r="183" spans="14:48" ht="15">
      <c r="N183" s="11"/>
      <c r="O183" s="12"/>
      <c r="P183" s="12"/>
      <c r="Q183" s="12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</row>
    <row r="184" spans="14:48" ht="15">
      <c r="N184" s="11"/>
      <c r="O184" s="12"/>
      <c r="P184" s="12"/>
      <c r="Q184" s="12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</row>
    <row r="185" spans="14:48" ht="15">
      <c r="N185" s="11"/>
      <c r="O185" s="12"/>
      <c r="P185" s="12"/>
      <c r="Q185" s="12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</row>
    <row r="186" spans="14:48" ht="15">
      <c r="N186" s="11"/>
      <c r="O186" s="12"/>
      <c r="P186" s="12"/>
      <c r="Q186" s="12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</row>
    <row r="187" spans="14:48" ht="15">
      <c r="N187" s="11"/>
      <c r="O187" s="12"/>
      <c r="P187" s="12"/>
      <c r="Q187" s="12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</row>
    <row r="188" spans="14:48" ht="15">
      <c r="N188" s="11"/>
      <c r="O188" s="12"/>
      <c r="P188" s="12"/>
      <c r="Q188" s="12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</row>
    <row r="189" spans="14:48" ht="15">
      <c r="N189" s="11"/>
      <c r="O189" s="12"/>
      <c r="P189" s="12"/>
      <c r="Q189" s="12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</row>
    <row r="190" spans="14:48" ht="15">
      <c r="N190" s="11"/>
      <c r="O190" s="12"/>
      <c r="P190" s="12"/>
      <c r="Q190" s="12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</row>
    <row r="191" spans="14:48" ht="15">
      <c r="N191" s="11"/>
      <c r="O191" s="12"/>
      <c r="P191" s="12"/>
      <c r="Q191" s="12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</row>
    <row r="192" spans="14:48" ht="15">
      <c r="N192" s="11"/>
      <c r="O192" s="12"/>
      <c r="P192" s="12"/>
      <c r="Q192" s="12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</row>
    <row r="193" spans="14:48" ht="15">
      <c r="N193" s="11"/>
      <c r="O193" s="12"/>
      <c r="P193" s="12"/>
      <c r="Q193" s="12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</row>
    <row r="194" spans="14:48" ht="15">
      <c r="N194" s="11"/>
      <c r="O194" s="12"/>
      <c r="P194" s="12"/>
      <c r="Q194" s="12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</row>
    <row r="195" spans="14:48" ht="15">
      <c r="N195" s="11"/>
      <c r="O195" s="12"/>
      <c r="P195" s="12"/>
      <c r="Q195" s="12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</row>
    <row r="196" spans="14:48" ht="15">
      <c r="N196" s="11"/>
      <c r="O196" s="12"/>
      <c r="P196" s="12"/>
      <c r="Q196" s="12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</row>
    <row r="197" spans="14:48" ht="15">
      <c r="N197" s="11"/>
      <c r="O197" s="12"/>
      <c r="P197" s="12"/>
      <c r="Q197" s="12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</row>
    <row r="198" spans="14:48" ht="15">
      <c r="N198" s="11"/>
      <c r="O198" s="12"/>
      <c r="P198" s="12"/>
      <c r="Q198" s="12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</row>
    <row r="199" spans="14:48" ht="15">
      <c r="N199" s="11"/>
      <c r="O199" s="12"/>
      <c r="P199" s="12"/>
      <c r="Q199" s="12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</row>
    <row r="200" spans="14:48" ht="15">
      <c r="N200" s="11"/>
      <c r="O200" s="12"/>
      <c r="P200" s="12"/>
      <c r="Q200" s="12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</row>
    <row r="201" spans="14:48" ht="15">
      <c r="N201" s="11"/>
      <c r="O201" s="12"/>
      <c r="P201" s="12"/>
      <c r="Q201" s="12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</row>
    <row r="202" spans="14:48" ht="15">
      <c r="N202" s="12"/>
      <c r="O202" s="12"/>
      <c r="P202" s="12"/>
      <c r="Q202" s="12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</row>
    <row r="203" spans="14:48" ht="15">
      <c r="N203" s="12"/>
      <c r="O203" s="12"/>
      <c r="P203" s="12"/>
      <c r="Q203" s="12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</row>
    <row r="204" spans="14:48" ht="15">
      <c r="N204" s="12"/>
      <c r="O204" s="12"/>
      <c r="P204" s="12"/>
      <c r="Q204" s="12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</row>
  </sheetData>
  <printOptions/>
  <pageMargins left="0.7874015748031497" right="0.5905511811023623" top="0.5905511811023623" bottom="0.3937007874015748" header="0" footer="0"/>
  <pageSetup fitToHeight="1" fitToWidth="1" orientation="portrait" scale="69" r:id="rId1"/>
  <rowBreaks count="1" manualBreakCount="1">
    <brk id="54" max="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90"/>
  <sheetViews>
    <sheetView showOutlineSymbols="0" zoomScale="87" zoomScaleNormal="87" workbookViewId="0" topLeftCell="A1">
      <selection activeCell="C15" sqref="C15"/>
    </sheetView>
  </sheetViews>
  <sheetFormatPr defaultColWidth="8.88671875" defaultRowHeight="15"/>
  <cols>
    <col min="1" max="1" width="3.6640625" style="1" customWidth="1"/>
    <col min="2" max="2" width="15.6640625" style="1" customWidth="1"/>
    <col min="3" max="5" width="9.6640625" style="1" customWidth="1"/>
    <col min="6" max="6" width="3.6640625" style="1" customWidth="1"/>
    <col min="7" max="8" width="9.6640625" style="1" customWidth="1"/>
    <col min="9" max="9" width="4.6640625" style="1" customWidth="1"/>
    <col min="10" max="16384" width="9.6640625" style="1" customWidth="1"/>
  </cols>
  <sheetData>
    <row r="1" spans="1:13" ht="15">
      <c r="A1" s="2" t="s">
        <v>482</v>
      </c>
      <c r="B1" s="3"/>
      <c r="C1" s="3"/>
      <c r="D1" s="3"/>
      <c r="E1" s="5"/>
      <c r="F1" s="83"/>
      <c r="G1" s="4" t="e">
        <f>#REF!</f>
        <v>#REF!</v>
      </c>
      <c r="H1" s="5"/>
      <c r="I1" s="5"/>
      <c r="J1" s="5"/>
      <c r="K1" s="5"/>
      <c r="L1" s="5"/>
      <c r="M1" s="5"/>
    </row>
    <row r="2" spans="1:13" ht="15">
      <c r="A2" s="2" t="e">
        <f>#REF!</f>
        <v>#REF!</v>
      </c>
      <c r="B2" s="3"/>
      <c r="C2" s="3"/>
      <c r="D2" s="3"/>
      <c r="E2" s="3"/>
      <c r="F2" s="3"/>
      <c r="G2" s="3"/>
      <c r="H2" s="5"/>
      <c r="I2" s="5"/>
      <c r="J2" s="5"/>
      <c r="K2" s="5"/>
      <c r="L2" s="5"/>
      <c r="M2" s="5"/>
    </row>
    <row r="3" spans="1:13" ht="15">
      <c r="A3" s="3"/>
      <c r="B3" s="3"/>
      <c r="C3" s="3"/>
      <c r="D3" s="3"/>
      <c r="E3" s="3"/>
      <c r="F3" s="3"/>
      <c r="G3" s="3"/>
      <c r="H3" s="5"/>
      <c r="I3" s="5"/>
      <c r="J3" s="5"/>
      <c r="K3" s="5"/>
      <c r="L3" s="5"/>
      <c r="M3" s="5"/>
    </row>
    <row r="4" spans="1:13" ht="15">
      <c r="A4" s="6"/>
      <c r="B4" s="6"/>
      <c r="C4" s="6"/>
      <c r="D4" s="6"/>
      <c r="E4" s="6"/>
      <c r="F4" s="6"/>
      <c r="G4" s="6"/>
      <c r="H4" s="3"/>
      <c r="I4" s="5"/>
      <c r="J4" s="5"/>
      <c r="K4" s="5"/>
      <c r="L4" s="5"/>
      <c r="M4" s="5"/>
    </row>
    <row r="5" spans="1:13" ht="15">
      <c r="A5" s="3"/>
      <c r="B5" s="3"/>
      <c r="C5" s="3"/>
      <c r="D5" s="3"/>
      <c r="E5" s="8" t="e">
        <f>#REF!</f>
        <v>#REF!</v>
      </c>
      <c r="F5" s="3"/>
      <c r="G5" s="9" t="e">
        <f>#REF!</f>
        <v>#REF!</v>
      </c>
      <c r="H5" s="10"/>
      <c r="I5" s="5"/>
      <c r="J5" s="5"/>
      <c r="K5" s="5"/>
      <c r="L5" s="5"/>
      <c r="M5" s="5"/>
    </row>
    <row r="6" spans="1:13" ht="15">
      <c r="A6" s="3"/>
      <c r="B6" s="3"/>
      <c r="C6" s="3"/>
      <c r="D6" s="3"/>
      <c r="E6" s="3"/>
      <c r="F6" s="3"/>
      <c r="G6" s="3"/>
      <c r="H6" s="3"/>
      <c r="I6" s="5"/>
      <c r="J6" s="5"/>
      <c r="K6" s="5"/>
      <c r="L6" s="5"/>
      <c r="M6" s="5"/>
    </row>
    <row r="7" spans="1:13" ht="15">
      <c r="A7" s="10" t="s">
        <v>1</v>
      </c>
      <c r="B7" s="3"/>
      <c r="C7" s="3"/>
      <c r="D7" s="3"/>
      <c r="E7" s="13"/>
      <c r="F7" s="3"/>
      <c r="G7" s="3"/>
      <c r="H7" s="3"/>
      <c r="I7" s="5"/>
      <c r="J7" s="5"/>
      <c r="K7" s="5"/>
      <c r="L7" s="5"/>
      <c r="M7" s="5"/>
    </row>
    <row r="8" spans="1:13" ht="15">
      <c r="A8" s="10"/>
      <c r="B8" s="3"/>
      <c r="C8" s="3"/>
      <c r="D8" s="3"/>
      <c r="E8" s="13"/>
      <c r="F8" s="3"/>
      <c r="G8" s="11"/>
      <c r="H8" s="11"/>
      <c r="I8" s="5"/>
      <c r="J8" s="5"/>
      <c r="K8" s="5"/>
      <c r="L8" s="5"/>
      <c r="M8" s="5"/>
    </row>
    <row r="9" spans="1:13" ht="15">
      <c r="A9" s="3" t="s">
        <v>2</v>
      </c>
      <c r="B9" s="3"/>
      <c r="C9" s="3"/>
      <c r="D9" s="3"/>
      <c r="E9" s="201">
        <v>70897.62</v>
      </c>
      <c r="F9" s="3"/>
      <c r="G9" s="11">
        <v>73065.36</v>
      </c>
      <c r="H9" s="11"/>
      <c r="I9" s="5"/>
      <c r="J9" s="5"/>
      <c r="K9" s="5"/>
      <c r="L9" s="5"/>
      <c r="M9" s="5"/>
    </row>
    <row r="10" spans="1:13" ht="15">
      <c r="A10" s="10"/>
      <c r="B10" s="3"/>
      <c r="C10" s="3"/>
      <c r="D10" s="3"/>
      <c r="E10" s="13"/>
      <c r="F10" s="3"/>
      <c r="G10" s="11"/>
      <c r="H10" s="11"/>
      <c r="I10" s="5"/>
      <c r="J10" s="5"/>
      <c r="K10" s="5"/>
      <c r="L10" s="5"/>
      <c r="M10" s="5"/>
    </row>
    <row r="11" spans="1:13" ht="15">
      <c r="A11" s="3" t="s">
        <v>4</v>
      </c>
      <c r="B11" s="3"/>
      <c r="C11" s="3"/>
      <c r="D11" s="3"/>
      <c r="E11" s="13"/>
      <c r="F11" s="3"/>
      <c r="G11" s="11"/>
      <c r="H11" s="11"/>
      <c r="I11" s="5"/>
      <c r="J11" s="5"/>
      <c r="K11" s="5"/>
      <c r="L11" s="5"/>
      <c r="M11" s="5"/>
    </row>
    <row r="12" spans="1:13" ht="15">
      <c r="A12" s="3"/>
      <c r="B12" s="3" t="s">
        <v>449</v>
      </c>
      <c r="C12" s="3"/>
      <c r="D12" s="3"/>
      <c r="E12" s="204">
        <v>0</v>
      </c>
      <c r="F12" s="74"/>
      <c r="G12" s="229">
        <v>2500</v>
      </c>
      <c r="H12" s="238"/>
      <c r="I12" s="5"/>
      <c r="J12" s="5"/>
      <c r="K12" s="5"/>
      <c r="L12" s="5"/>
      <c r="M12" s="5"/>
    </row>
    <row r="13" spans="1:13" ht="15">
      <c r="A13" s="3"/>
      <c r="B13" s="3" t="s">
        <v>450</v>
      </c>
      <c r="C13" s="3"/>
      <c r="D13" s="3"/>
      <c r="E13" s="202">
        <v>311.37</v>
      </c>
      <c r="F13" s="74"/>
      <c r="G13" s="240">
        <v>398.37</v>
      </c>
      <c r="H13" s="238"/>
      <c r="I13" s="5"/>
      <c r="J13" s="5"/>
      <c r="K13" s="5"/>
      <c r="L13" s="5"/>
      <c r="M13" s="5"/>
    </row>
    <row r="14" spans="1:13" ht="15">
      <c r="A14" s="3"/>
      <c r="B14" s="3"/>
      <c r="C14" s="3"/>
      <c r="D14" s="3"/>
      <c r="E14" s="14">
        <f>SUM(E12:E13)</f>
        <v>311.37</v>
      </c>
      <c r="F14" s="74"/>
      <c r="G14" s="241">
        <f>SUM(G12:G13)</f>
        <v>2898.37</v>
      </c>
      <c r="H14" s="162"/>
      <c r="I14" s="5"/>
      <c r="J14" s="5"/>
      <c r="K14" s="5"/>
      <c r="L14" s="5"/>
      <c r="M14" s="5"/>
    </row>
    <row r="15" spans="1:13" ht="15">
      <c r="A15" s="3"/>
      <c r="B15" s="3"/>
      <c r="C15" s="3"/>
      <c r="D15" s="3"/>
      <c r="E15" s="23"/>
      <c r="F15" s="3"/>
      <c r="G15" s="24"/>
      <c r="H15" s="5"/>
      <c r="I15" s="5"/>
      <c r="J15" s="5"/>
      <c r="K15" s="5"/>
      <c r="L15" s="5"/>
      <c r="M15" s="5"/>
    </row>
    <row r="16" spans="1:13" ht="15">
      <c r="A16" s="3" t="s">
        <v>5</v>
      </c>
      <c r="B16" s="3"/>
      <c r="C16" s="3"/>
      <c r="D16" s="3"/>
      <c r="E16" s="13"/>
      <c r="F16" s="3"/>
      <c r="G16" s="11"/>
      <c r="H16" s="5"/>
      <c r="I16" s="5"/>
      <c r="J16" s="5"/>
      <c r="K16" s="5"/>
      <c r="L16" s="5"/>
      <c r="M16" s="5"/>
    </row>
    <row r="17" spans="1:13" ht="15">
      <c r="A17" s="3"/>
      <c r="B17" s="3" t="s">
        <v>179</v>
      </c>
      <c r="C17" s="3"/>
      <c r="D17" s="3"/>
      <c r="E17" s="204">
        <v>0</v>
      </c>
      <c r="F17" s="74"/>
      <c r="G17" s="229">
        <v>662</v>
      </c>
      <c r="H17" s="238"/>
      <c r="I17" s="5"/>
      <c r="J17" s="5"/>
      <c r="K17" s="5"/>
      <c r="L17" s="5"/>
      <c r="M17" s="5"/>
    </row>
    <row r="18" spans="1:13" ht="15">
      <c r="A18" s="3"/>
      <c r="B18" s="3" t="s">
        <v>451</v>
      </c>
      <c r="C18" s="3"/>
      <c r="D18" s="3"/>
      <c r="E18" s="17">
        <f>J18</f>
        <v>0</v>
      </c>
      <c r="F18" s="74"/>
      <c r="G18" s="240">
        <v>4980</v>
      </c>
      <c r="H18" s="238" t="s">
        <v>60</v>
      </c>
      <c r="I18" s="13" t="s">
        <v>73</v>
      </c>
      <c r="J18" s="201">
        <v>0</v>
      </c>
      <c r="K18" s="5"/>
      <c r="L18" s="5"/>
      <c r="M18" s="5"/>
    </row>
    <row r="19" spans="1:13" ht="15">
      <c r="A19" s="3"/>
      <c r="B19" s="3" t="s">
        <v>105</v>
      </c>
      <c r="C19" s="3"/>
      <c r="D19" s="3"/>
      <c r="E19" s="17">
        <f>J19</f>
        <v>223105</v>
      </c>
      <c r="F19" s="74"/>
      <c r="G19" s="240">
        <v>218625</v>
      </c>
      <c r="H19" s="238" t="s">
        <v>60</v>
      </c>
      <c r="I19" s="13" t="s">
        <v>61</v>
      </c>
      <c r="J19" s="201">
        <v>223105</v>
      </c>
      <c r="K19" s="5"/>
      <c r="L19" s="5"/>
      <c r="M19" s="5"/>
    </row>
    <row r="20" spans="1:13" ht="15">
      <c r="A20" s="3"/>
      <c r="B20" s="3"/>
      <c r="C20" s="3"/>
      <c r="D20" s="3"/>
      <c r="E20" s="14">
        <f>SUM(E17:E19)</f>
        <v>223105</v>
      </c>
      <c r="F20" s="74"/>
      <c r="G20" s="241">
        <f>SUM(G17:G19)</f>
        <v>224267</v>
      </c>
      <c r="H20" s="162"/>
      <c r="I20" s="5"/>
      <c r="J20" s="25">
        <f>J19+J18</f>
        <v>223105</v>
      </c>
      <c r="K20" s="5"/>
      <c r="L20" s="5"/>
      <c r="M20" s="5"/>
    </row>
    <row r="21" spans="1:13" ht="15">
      <c r="A21" s="3"/>
      <c r="B21" s="3"/>
      <c r="C21" s="3"/>
      <c r="D21" s="3"/>
      <c r="E21" s="23"/>
      <c r="F21" s="3"/>
      <c r="G21" s="24"/>
      <c r="H21" s="5"/>
      <c r="I21" s="5"/>
      <c r="J21" s="67"/>
      <c r="K21" s="5"/>
      <c r="L21" s="5"/>
      <c r="M21" s="5"/>
    </row>
    <row r="22" spans="1:13" ht="15">
      <c r="A22" s="3" t="s">
        <v>6</v>
      </c>
      <c r="B22" s="3"/>
      <c r="C22" s="3"/>
      <c r="D22" s="3"/>
      <c r="E22" s="13">
        <f>E14-E20</f>
        <v>-222793.63</v>
      </c>
      <c r="F22" s="3"/>
      <c r="G22" s="11">
        <f>G14-G20</f>
        <v>-221368.63</v>
      </c>
      <c r="H22" s="5"/>
      <c r="I22" s="5"/>
      <c r="J22" s="5"/>
      <c r="K22" s="5"/>
      <c r="L22" s="5"/>
      <c r="M22" s="5"/>
    </row>
    <row r="23" spans="1:13" ht="15">
      <c r="A23" s="3"/>
      <c r="B23" s="3"/>
      <c r="C23" s="3"/>
      <c r="D23" s="3"/>
      <c r="E23" s="13"/>
      <c r="F23" s="3"/>
      <c r="G23" s="11"/>
      <c r="H23" s="5"/>
      <c r="I23" s="5"/>
      <c r="J23" s="5"/>
      <c r="K23" s="5"/>
      <c r="L23" s="5"/>
      <c r="M23" s="5"/>
    </row>
    <row r="24" spans="1:13" ht="15">
      <c r="A24" s="5"/>
      <c r="B24" s="3"/>
      <c r="C24" s="3"/>
      <c r="D24" s="3"/>
      <c r="E24" s="25">
        <f>SUM(E9:E10)+E22</f>
        <v>-151896.01</v>
      </c>
      <c r="F24" s="3"/>
      <c r="G24" s="26">
        <f>SUM(G9:G10)+G22</f>
        <v>-148303.27000000002</v>
      </c>
      <c r="H24" s="5"/>
      <c r="I24" s="5"/>
      <c r="J24" s="5"/>
      <c r="K24" s="5"/>
      <c r="L24" s="5"/>
      <c r="M24" s="5"/>
    </row>
    <row r="25" spans="1:13" ht="15">
      <c r="A25" s="3"/>
      <c r="B25" s="3"/>
      <c r="C25" s="3"/>
      <c r="D25" s="3"/>
      <c r="E25" s="27"/>
      <c r="F25" s="3"/>
      <c r="G25" s="28"/>
      <c r="H25" s="5"/>
      <c r="I25" s="5"/>
      <c r="J25" s="5"/>
      <c r="K25" s="5"/>
      <c r="L25" s="5"/>
      <c r="M25" s="5"/>
    </row>
    <row r="26" spans="1:13" ht="15">
      <c r="A26" s="3"/>
      <c r="B26" s="3"/>
      <c r="C26" s="3"/>
      <c r="D26" s="3"/>
      <c r="E26" s="13"/>
      <c r="F26" s="3"/>
      <c r="G26" s="11"/>
      <c r="H26" s="5"/>
      <c r="I26" s="5"/>
      <c r="J26" s="5"/>
      <c r="K26" s="5"/>
      <c r="L26" s="5"/>
      <c r="M26" s="5"/>
    </row>
    <row r="27" spans="1:13" ht="15">
      <c r="A27" s="10" t="s">
        <v>7</v>
      </c>
      <c r="B27" s="3"/>
      <c r="C27" s="3"/>
      <c r="D27" s="3"/>
      <c r="E27" s="13"/>
      <c r="F27" s="3"/>
      <c r="G27" s="11"/>
      <c r="H27" s="5"/>
      <c r="I27" s="5"/>
      <c r="J27" s="5"/>
      <c r="K27" s="5"/>
      <c r="L27" s="5"/>
      <c r="M27" s="5"/>
    </row>
    <row r="28" spans="1:13" ht="15">
      <c r="A28" s="3"/>
      <c r="B28" s="3"/>
      <c r="C28" s="3"/>
      <c r="D28" s="3"/>
      <c r="E28" s="13"/>
      <c r="F28" s="3"/>
      <c r="G28" s="11"/>
      <c r="H28" s="5"/>
      <c r="I28" s="5"/>
      <c r="J28" s="5"/>
      <c r="K28" s="5"/>
      <c r="L28" s="5"/>
      <c r="M28" s="5"/>
    </row>
    <row r="29" spans="1:13" ht="15">
      <c r="A29" s="3" t="s">
        <v>8</v>
      </c>
      <c r="B29" s="3"/>
      <c r="C29" s="3"/>
      <c r="D29" s="3"/>
      <c r="E29" s="201">
        <v>2</v>
      </c>
      <c r="F29" s="3"/>
      <c r="G29" s="11">
        <v>2</v>
      </c>
      <c r="H29" s="5"/>
      <c r="I29" s="5"/>
      <c r="J29" s="5"/>
      <c r="K29" s="5"/>
      <c r="L29" s="5"/>
      <c r="M29" s="5"/>
    </row>
    <row r="30" spans="1:13" ht="15">
      <c r="A30" s="3" t="s">
        <v>10</v>
      </c>
      <c r="B30" s="3"/>
      <c r="C30" s="3"/>
      <c r="D30" s="3"/>
      <c r="E30" s="13">
        <f>E76</f>
        <v>-151898.00999999998</v>
      </c>
      <c r="F30" s="3"/>
      <c r="G30" s="11">
        <f>G76</f>
        <v>-148305.27</v>
      </c>
      <c r="H30" s="5"/>
      <c r="I30" s="5"/>
      <c r="J30" s="5"/>
      <c r="K30" s="5"/>
      <c r="L30" s="5"/>
      <c r="M30" s="5"/>
    </row>
    <row r="31" spans="1:13" ht="15">
      <c r="A31" s="3"/>
      <c r="B31" s="3"/>
      <c r="C31" s="3"/>
      <c r="D31" s="3"/>
      <c r="E31" s="13"/>
      <c r="F31" s="3"/>
      <c r="G31" s="11"/>
      <c r="H31" s="5"/>
      <c r="I31" s="5"/>
      <c r="J31" s="5"/>
      <c r="K31" s="5"/>
      <c r="L31" s="5"/>
      <c r="M31" s="5"/>
    </row>
    <row r="32" spans="1:13" ht="15">
      <c r="A32" s="3"/>
      <c r="B32" s="3"/>
      <c r="C32" s="3"/>
      <c r="D32" s="3"/>
      <c r="E32" s="13"/>
      <c r="F32" s="3"/>
      <c r="G32" s="11"/>
      <c r="H32" s="5"/>
      <c r="I32" s="5"/>
      <c r="J32" s="5"/>
      <c r="K32" s="5"/>
      <c r="L32" s="5"/>
      <c r="M32" s="5"/>
    </row>
    <row r="33" spans="1:13" ht="15">
      <c r="A33" s="5"/>
      <c r="B33" s="3"/>
      <c r="C33" s="3"/>
      <c r="D33" s="3"/>
      <c r="E33" s="25">
        <f>SUM(E29:E31)</f>
        <v>-151896.00999999998</v>
      </c>
      <c r="F33" s="3"/>
      <c r="G33" s="26">
        <f>SUM(G28:G31)</f>
        <v>-148303.27</v>
      </c>
      <c r="H33" s="5"/>
      <c r="I33" s="5"/>
      <c r="J33" s="5"/>
      <c r="K33" s="5"/>
      <c r="L33" s="5"/>
      <c r="M33" s="5"/>
    </row>
    <row r="34" spans="1:13" ht="15">
      <c r="A34" s="3"/>
      <c r="B34" s="3"/>
      <c r="C34" s="3"/>
      <c r="D34" s="3"/>
      <c r="E34" s="27"/>
      <c r="F34" s="3"/>
      <c r="G34" s="28"/>
      <c r="H34" s="5"/>
      <c r="I34" s="5"/>
      <c r="J34" s="5"/>
      <c r="K34" s="5"/>
      <c r="L34" s="5"/>
      <c r="M34" s="5"/>
    </row>
    <row r="35" spans="1:13" ht="15">
      <c r="A35" s="30"/>
      <c r="B35" s="3"/>
      <c r="C35" s="3"/>
      <c r="D35" s="3"/>
      <c r="E35" s="13"/>
      <c r="F35" s="3"/>
      <c r="G35" s="11"/>
      <c r="H35" s="5"/>
      <c r="I35" s="5"/>
      <c r="J35" s="5"/>
      <c r="K35" s="5"/>
      <c r="L35" s="5"/>
      <c r="M35" s="5"/>
    </row>
    <row r="36" spans="1:13" ht="15">
      <c r="A36" s="3"/>
      <c r="B36" s="3"/>
      <c r="C36" s="3"/>
      <c r="D36" s="3"/>
      <c r="E36" s="13"/>
      <c r="F36" s="3"/>
      <c r="G36" s="11"/>
      <c r="H36" s="5"/>
      <c r="I36" s="5"/>
      <c r="J36" s="5"/>
      <c r="K36" s="5"/>
      <c r="L36" s="5"/>
      <c r="M36" s="5"/>
    </row>
    <row r="37" spans="1:13" ht="15">
      <c r="A37" s="3"/>
      <c r="B37" s="3"/>
      <c r="C37" s="3"/>
      <c r="D37" s="3"/>
      <c r="E37" s="13"/>
      <c r="F37" s="3"/>
      <c r="G37" s="11"/>
      <c r="H37" s="5"/>
      <c r="I37" s="5"/>
      <c r="J37" s="5"/>
      <c r="K37" s="5"/>
      <c r="L37" s="5"/>
      <c r="M37" s="5"/>
    </row>
    <row r="38" spans="1:13" ht="15">
      <c r="A38" s="3"/>
      <c r="B38" s="3"/>
      <c r="C38" s="3"/>
      <c r="D38" s="3"/>
      <c r="E38" s="13"/>
      <c r="F38" s="3"/>
      <c r="G38" s="11"/>
      <c r="H38" s="5"/>
      <c r="I38" s="5"/>
      <c r="J38" s="5"/>
      <c r="K38" s="5"/>
      <c r="L38" s="5"/>
      <c r="M38" s="5"/>
    </row>
    <row r="39" spans="1:13" ht="15">
      <c r="A39" s="3"/>
      <c r="B39" s="3"/>
      <c r="C39" s="3"/>
      <c r="D39" s="3"/>
      <c r="E39" s="13"/>
      <c r="F39" s="3"/>
      <c r="G39" s="11"/>
      <c r="H39" s="5"/>
      <c r="I39" s="5"/>
      <c r="J39" s="5"/>
      <c r="K39" s="5"/>
      <c r="L39" s="5"/>
      <c r="M39" s="5"/>
    </row>
    <row r="40" spans="1:13" ht="15">
      <c r="A40" s="2" t="s">
        <v>482</v>
      </c>
      <c r="B40" s="3"/>
      <c r="C40" s="3"/>
      <c r="D40" s="3"/>
      <c r="E40" s="5"/>
      <c r="F40" s="83"/>
      <c r="G40" s="4" t="e">
        <f>#REF!</f>
        <v>#REF!</v>
      </c>
      <c r="H40" s="5"/>
      <c r="I40" s="5"/>
      <c r="J40" s="5"/>
      <c r="K40" s="5"/>
      <c r="L40" s="5"/>
      <c r="M40" s="5"/>
    </row>
    <row r="41" spans="1:13" ht="15">
      <c r="A41" s="2" t="e">
        <f>#REF!</f>
        <v>#REF!</v>
      </c>
      <c r="B41" s="3"/>
      <c r="C41" s="3"/>
      <c r="D41" s="3"/>
      <c r="E41" s="3"/>
      <c r="F41" s="3"/>
      <c r="G41" s="3"/>
      <c r="H41" s="5"/>
      <c r="I41" s="5"/>
      <c r="J41" s="5"/>
      <c r="K41" s="5"/>
      <c r="L41" s="5"/>
      <c r="M41" s="5"/>
    </row>
    <row r="42" spans="1:13" ht="15">
      <c r="A42" s="3"/>
      <c r="B42" s="3"/>
      <c r="C42" s="3"/>
      <c r="D42" s="3"/>
      <c r="E42" s="3"/>
      <c r="F42" s="3"/>
      <c r="G42" s="3"/>
      <c r="H42" s="5"/>
      <c r="I42" s="5"/>
      <c r="J42" s="5"/>
      <c r="K42" s="5"/>
      <c r="L42" s="5"/>
      <c r="M42" s="5"/>
    </row>
    <row r="43" spans="1:13" ht="15">
      <c r="A43" s="6"/>
      <c r="B43" s="6"/>
      <c r="C43" s="6"/>
      <c r="D43" s="6"/>
      <c r="E43" s="6"/>
      <c r="F43" s="6"/>
      <c r="G43" s="6"/>
      <c r="H43" s="5"/>
      <c r="I43" s="5"/>
      <c r="J43" s="5"/>
      <c r="K43" s="5"/>
      <c r="L43" s="5"/>
      <c r="M43" s="5"/>
    </row>
    <row r="44" spans="1:13" ht="15">
      <c r="A44" s="3"/>
      <c r="B44" s="3"/>
      <c r="C44" s="3"/>
      <c r="D44" s="3"/>
      <c r="E44" s="8" t="e">
        <f>#REF!</f>
        <v>#REF!</v>
      </c>
      <c r="F44" s="3"/>
      <c r="G44" s="9" t="e">
        <f>#REF!</f>
        <v>#REF!</v>
      </c>
      <c r="H44" s="5"/>
      <c r="I44" s="5"/>
      <c r="J44" s="5"/>
      <c r="K44" s="5"/>
      <c r="L44" s="5"/>
      <c r="M44" s="5"/>
    </row>
    <row r="45" spans="1:13" ht="15">
      <c r="A45" s="3"/>
      <c r="B45" s="3"/>
      <c r="C45" s="3"/>
      <c r="D45" s="3"/>
      <c r="E45" s="3"/>
      <c r="F45" s="3"/>
      <c r="G45" s="3"/>
      <c r="H45" s="5"/>
      <c r="I45" s="5"/>
      <c r="J45" s="5"/>
      <c r="K45" s="5"/>
      <c r="L45" s="5"/>
      <c r="M45" s="5"/>
    </row>
    <row r="46" spans="1:13" ht="15">
      <c r="A46" s="3" t="s">
        <v>480</v>
      </c>
      <c r="B46" s="3"/>
      <c r="C46" s="3"/>
      <c r="D46" s="3"/>
      <c r="E46" s="204">
        <v>0</v>
      </c>
      <c r="F46" s="74"/>
      <c r="G46" s="229">
        <v>0</v>
      </c>
      <c r="H46" s="162"/>
      <c r="I46" s="5"/>
      <c r="J46" s="5"/>
      <c r="K46" s="5"/>
      <c r="L46" s="5"/>
      <c r="M46" s="5"/>
    </row>
    <row r="47" spans="1:13" ht="15">
      <c r="A47" s="3" t="s">
        <v>483</v>
      </c>
      <c r="B47" s="3"/>
      <c r="C47" s="3"/>
      <c r="D47" s="3"/>
      <c r="E47" s="202">
        <v>0</v>
      </c>
      <c r="F47" s="74"/>
      <c r="G47" s="230">
        <v>0</v>
      </c>
      <c r="H47" s="162"/>
      <c r="I47" s="5"/>
      <c r="J47" s="5"/>
      <c r="K47" s="5"/>
      <c r="L47" s="5"/>
      <c r="M47" s="5"/>
    </row>
    <row r="48" spans="1:13" ht="15">
      <c r="A48" s="3"/>
      <c r="B48" s="3"/>
      <c r="C48" s="3"/>
      <c r="D48" s="3"/>
      <c r="E48" s="23"/>
      <c r="F48" s="3"/>
      <c r="G48" s="24"/>
      <c r="H48" s="5"/>
      <c r="I48" s="5"/>
      <c r="J48" s="5"/>
      <c r="K48" s="5"/>
      <c r="L48" s="5"/>
      <c r="M48" s="5"/>
    </row>
    <row r="49" spans="1:13" ht="15">
      <c r="A49" s="3" t="s">
        <v>484</v>
      </c>
      <c r="B49" s="3"/>
      <c r="C49" s="3"/>
      <c r="D49" s="3"/>
      <c r="E49" s="13">
        <f>E46+E47</f>
        <v>0</v>
      </c>
      <c r="F49" s="3"/>
      <c r="G49" s="11">
        <f>G46+G47</f>
        <v>0</v>
      </c>
      <c r="H49" s="5"/>
      <c r="I49" s="5"/>
      <c r="J49" s="5"/>
      <c r="K49" s="5"/>
      <c r="L49" s="5"/>
      <c r="M49" s="5"/>
    </row>
    <row r="50" spans="1:13" ht="15">
      <c r="A50" s="3"/>
      <c r="B50" s="3"/>
      <c r="C50" s="3"/>
      <c r="D50" s="3"/>
      <c r="E50" s="13"/>
      <c r="F50" s="3"/>
      <c r="G50" s="11"/>
      <c r="H50" s="5"/>
      <c r="I50" s="5"/>
      <c r="J50" s="5"/>
      <c r="K50" s="5"/>
      <c r="L50" s="5"/>
      <c r="M50" s="5"/>
    </row>
    <row r="51" spans="1:13" ht="15">
      <c r="A51" s="7" t="s">
        <v>13</v>
      </c>
      <c r="B51" s="3"/>
      <c r="C51" s="3"/>
      <c r="D51" s="3"/>
      <c r="E51" s="13"/>
      <c r="F51" s="3"/>
      <c r="G51" s="11"/>
      <c r="H51" s="5"/>
      <c r="I51" s="5"/>
      <c r="J51" s="5"/>
      <c r="K51" s="5"/>
      <c r="L51" s="5"/>
      <c r="M51" s="5"/>
    </row>
    <row r="52" spans="1:13" ht="15">
      <c r="A52" s="3"/>
      <c r="B52" s="3" t="s">
        <v>132</v>
      </c>
      <c r="C52" s="3"/>
      <c r="D52" s="3"/>
      <c r="E52" s="204">
        <v>0</v>
      </c>
      <c r="F52" s="74"/>
      <c r="G52" s="229">
        <v>400</v>
      </c>
      <c r="H52" s="162"/>
      <c r="I52" s="5"/>
      <c r="J52" s="5"/>
      <c r="K52" s="5"/>
      <c r="L52" s="5"/>
      <c r="M52" s="5"/>
    </row>
    <row r="53" spans="1:13" ht="15">
      <c r="A53" s="3"/>
      <c r="B53" s="3" t="s">
        <v>45</v>
      </c>
      <c r="C53" s="3"/>
      <c r="D53" s="3"/>
      <c r="E53" s="202">
        <v>10</v>
      </c>
      <c r="F53" s="74"/>
      <c r="G53" s="240">
        <v>20</v>
      </c>
      <c r="H53" s="162"/>
      <c r="I53" s="5"/>
      <c r="J53" s="5"/>
      <c r="K53" s="5"/>
      <c r="L53" s="5"/>
      <c r="M53" s="5"/>
    </row>
    <row r="54" spans="1:13" ht="15">
      <c r="A54" s="3"/>
      <c r="B54" s="3" t="s">
        <v>336</v>
      </c>
      <c r="C54" s="3"/>
      <c r="D54" s="3"/>
      <c r="E54" s="202">
        <v>0</v>
      </c>
      <c r="F54" s="74"/>
      <c r="G54" s="240">
        <v>5</v>
      </c>
      <c r="H54" s="162"/>
      <c r="I54" s="5"/>
      <c r="J54" s="5"/>
      <c r="K54" s="5"/>
      <c r="L54" s="5"/>
      <c r="M54" s="5"/>
    </row>
    <row r="55" spans="1:13" ht="15">
      <c r="A55" s="3"/>
      <c r="B55" s="3" t="s">
        <v>32</v>
      </c>
      <c r="C55" s="3"/>
      <c r="D55" s="3"/>
      <c r="E55" s="202">
        <v>80</v>
      </c>
      <c r="F55" s="74"/>
      <c r="G55" s="240">
        <v>122</v>
      </c>
      <c r="H55" s="162"/>
      <c r="I55" s="5"/>
      <c r="J55" s="5"/>
      <c r="K55" s="5"/>
      <c r="L55" s="5"/>
      <c r="M55" s="5"/>
    </row>
    <row r="56" spans="1:13" ht="15">
      <c r="A56" s="3"/>
      <c r="B56" s="3" t="s">
        <v>52</v>
      </c>
      <c r="C56" s="3"/>
      <c r="D56" s="3"/>
      <c r="E56" s="202">
        <v>525</v>
      </c>
      <c r="F56" s="74"/>
      <c r="G56" s="240">
        <v>750</v>
      </c>
      <c r="H56" s="162"/>
      <c r="I56" s="5"/>
      <c r="J56" s="5"/>
      <c r="K56" s="5"/>
      <c r="L56" s="5"/>
      <c r="M56" s="5"/>
    </row>
    <row r="57" spans="1:13" ht="15">
      <c r="A57" s="3"/>
      <c r="B57" s="3" t="s">
        <v>397</v>
      </c>
      <c r="C57" s="3"/>
      <c r="D57" s="3"/>
      <c r="E57" s="202">
        <v>800</v>
      </c>
      <c r="F57" s="74"/>
      <c r="G57" s="240">
        <v>640</v>
      </c>
      <c r="H57" s="162"/>
      <c r="I57" s="5"/>
      <c r="J57" s="5"/>
      <c r="K57" s="5"/>
      <c r="L57" s="5"/>
      <c r="M57" s="5"/>
    </row>
    <row r="58" spans="1:13" ht="15">
      <c r="A58" s="3"/>
      <c r="B58" s="3" t="s">
        <v>486</v>
      </c>
      <c r="C58" s="3"/>
      <c r="D58" s="3"/>
      <c r="E58" s="202">
        <v>10</v>
      </c>
      <c r="F58" s="74"/>
      <c r="G58" s="240">
        <v>7.5</v>
      </c>
      <c r="H58" s="162"/>
      <c r="I58" s="5"/>
      <c r="J58" s="5"/>
      <c r="K58" s="5"/>
      <c r="L58" s="5"/>
      <c r="M58" s="5"/>
    </row>
    <row r="59" spans="1:13" ht="15">
      <c r="A59" s="3"/>
      <c r="B59" s="3" t="s">
        <v>34</v>
      </c>
      <c r="C59" s="3"/>
      <c r="D59" s="3"/>
      <c r="E59" s="202">
        <v>0</v>
      </c>
      <c r="F59" s="74"/>
      <c r="G59" s="240">
        <v>20</v>
      </c>
      <c r="H59" s="162"/>
      <c r="I59" s="5"/>
      <c r="J59" s="5"/>
      <c r="K59" s="5"/>
      <c r="L59" s="5"/>
      <c r="M59" s="5"/>
    </row>
    <row r="60" spans="1:13" ht="15">
      <c r="A60" s="3"/>
      <c r="B60" s="3"/>
      <c r="C60" s="3"/>
      <c r="D60" s="3"/>
      <c r="E60" s="14">
        <f>SUM(E52:E59)</f>
        <v>1425</v>
      </c>
      <c r="F60" s="74"/>
      <c r="G60" s="241">
        <f>SUM(G52:G59)</f>
        <v>1964.5</v>
      </c>
      <c r="H60" s="162"/>
      <c r="I60" s="5"/>
      <c r="J60" s="5"/>
      <c r="K60" s="5"/>
      <c r="L60" s="5"/>
      <c r="M60" s="5"/>
    </row>
    <row r="61" spans="1:13" ht="15">
      <c r="A61" s="3"/>
      <c r="B61" s="3"/>
      <c r="C61" s="3"/>
      <c r="E61" s="32"/>
      <c r="G61" s="32"/>
      <c r="I61" s="5"/>
      <c r="J61" s="5"/>
      <c r="K61" s="5"/>
      <c r="L61" s="5"/>
      <c r="M61" s="5"/>
    </row>
    <row r="62" spans="1:13" ht="15">
      <c r="A62" s="7" t="s">
        <v>485</v>
      </c>
      <c r="B62" s="3"/>
      <c r="C62" s="3"/>
      <c r="I62" s="5"/>
      <c r="J62" s="5"/>
      <c r="K62" s="5"/>
      <c r="L62" s="5"/>
      <c r="M62" s="5"/>
    </row>
    <row r="63" spans="1:13" ht="15">
      <c r="A63" s="3"/>
      <c r="B63" s="3" t="s">
        <v>487</v>
      </c>
      <c r="C63" s="3"/>
      <c r="E63" s="204">
        <v>2167.74</v>
      </c>
      <c r="F63" s="72"/>
      <c r="G63" s="245">
        <v>4335.49</v>
      </c>
      <c r="H63" s="178"/>
      <c r="I63" s="5"/>
      <c r="J63" s="5"/>
      <c r="K63" s="5"/>
      <c r="L63" s="5"/>
      <c r="M63" s="5"/>
    </row>
    <row r="64" spans="1:13" ht="15">
      <c r="A64" s="3"/>
      <c r="B64" s="3" t="s">
        <v>89</v>
      </c>
      <c r="C64" s="3"/>
      <c r="E64" s="202">
        <v>0</v>
      </c>
      <c r="F64" s="72"/>
      <c r="G64" s="244">
        <v>-6875</v>
      </c>
      <c r="H64" s="178"/>
      <c r="I64" s="5"/>
      <c r="J64" s="5"/>
      <c r="K64" s="5"/>
      <c r="L64" s="5"/>
      <c r="M64" s="5"/>
    </row>
    <row r="65" spans="1:13" ht="15">
      <c r="A65" s="3"/>
      <c r="B65" s="3"/>
      <c r="C65" s="3"/>
      <c r="E65" s="42">
        <f>SUM(E63:E64)</f>
        <v>2167.74</v>
      </c>
      <c r="F65" s="72"/>
      <c r="G65" s="243">
        <f>SUM(G63:G64)</f>
        <v>-2539.51</v>
      </c>
      <c r="H65" s="178"/>
      <c r="I65" s="5"/>
      <c r="J65" s="5"/>
      <c r="K65" s="5"/>
      <c r="L65" s="5"/>
      <c r="M65" s="5"/>
    </row>
    <row r="66" spans="1:13" ht="15">
      <c r="A66" s="3"/>
      <c r="B66" s="3"/>
      <c r="C66" s="3"/>
      <c r="E66" s="32"/>
      <c r="G66" s="32"/>
      <c r="I66" s="5"/>
      <c r="J66" s="5"/>
      <c r="K66" s="5"/>
      <c r="L66" s="5"/>
      <c r="M66" s="5"/>
    </row>
    <row r="67" spans="1:13" ht="15">
      <c r="A67" s="2" t="s">
        <v>15</v>
      </c>
      <c r="B67" s="3"/>
      <c r="C67" s="3"/>
      <c r="E67" s="62">
        <f>E65+E60</f>
        <v>3592.74</v>
      </c>
      <c r="G67" s="64">
        <f>G65+G60</f>
        <v>-575.0100000000002</v>
      </c>
      <c r="I67" s="5"/>
      <c r="J67" s="5"/>
      <c r="K67" s="5"/>
      <c r="L67" s="5"/>
      <c r="M67" s="5"/>
    </row>
    <row r="68" spans="1:13" ht="15">
      <c r="A68" s="3"/>
      <c r="B68" s="3"/>
      <c r="C68" s="3"/>
      <c r="D68" s="3"/>
      <c r="E68" s="13"/>
      <c r="F68" s="3"/>
      <c r="G68" s="11"/>
      <c r="H68" s="5"/>
      <c r="I68" s="5"/>
      <c r="J68" s="5"/>
      <c r="K68" s="5"/>
      <c r="L68" s="5"/>
      <c r="M68" s="5"/>
    </row>
    <row r="69" spans="1:13" ht="15">
      <c r="A69" s="3" t="s">
        <v>82</v>
      </c>
      <c r="B69" s="3"/>
      <c r="C69" s="3"/>
      <c r="D69" s="3"/>
      <c r="E69" s="23">
        <f>E49-E67</f>
        <v>-3592.74</v>
      </c>
      <c r="F69" s="3"/>
      <c r="G69" s="24">
        <f>G49-G67</f>
        <v>575.0100000000002</v>
      </c>
      <c r="H69" s="5"/>
      <c r="I69" s="5"/>
      <c r="J69" s="5"/>
      <c r="K69" s="5"/>
      <c r="L69" s="5"/>
      <c r="M69" s="5"/>
    </row>
    <row r="70" spans="1:13" ht="15">
      <c r="A70" s="3"/>
      <c r="B70" s="3"/>
      <c r="C70" s="3"/>
      <c r="D70" s="3"/>
      <c r="E70" s="13"/>
      <c r="F70" s="3"/>
      <c r="G70" s="11"/>
      <c r="H70" s="5"/>
      <c r="I70" s="5"/>
      <c r="J70" s="5"/>
      <c r="K70" s="5"/>
      <c r="L70" s="5"/>
      <c r="M70" s="5"/>
    </row>
    <row r="71" spans="1:13" ht="15">
      <c r="A71" s="3" t="s">
        <v>17</v>
      </c>
      <c r="B71" s="3"/>
      <c r="C71" s="3"/>
      <c r="D71" s="3"/>
      <c r="E71" s="201">
        <v>0</v>
      </c>
      <c r="F71" s="3"/>
      <c r="G71" s="11">
        <v>0</v>
      </c>
      <c r="H71" s="5"/>
      <c r="I71" s="5"/>
      <c r="J71" s="5"/>
      <c r="K71" s="5"/>
      <c r="L71" s="5"/>
      <c r="M71" s="5"/>
    </row>
    <row r="72" spans="1:13" ht="15">
      <c r="A72" s="3"/>
      <c r="B72" s="3"/>
      <c r="C72" s="3"/>
      <c r="D72" s="3"/>
      <c r="E72" s="23">
        <f>SUM(E69:E71)</f>
        <v>-3592.74</v>
      </c>
      <c r="F72" s="3"/>
      <c r="G72" s="24">
        <f>G69+G71</f>
        <v>575.0100000000002</v>
      </c>
      <c r="H72" s="5"/>
      <c r="I72" s="5"/>
      <c r="J72" s="5"/>
      <c r="K72" s="5"/>
      <c r="L72" s="5"/>
      <c r="M72" s="5"/>
    </row>
    <row r="73" spans="1:13" ht="15">
      <c r="A73" s="3"/>
      <c r="B73" s="3"/>
      <c r="C73" s="3"/>
      <c r="D73" s="3"/>
      <c r="E73" s="13"/>
      <c r="F73" s="3"/>
      <c r="G73" s="11"/>
      <c r="H73" s="5"/>
      <c r="I73" s="5"/>
      <c r="J73" s="5"/>
      <c r="K73" s="5"/>
      <c r="L73" s="5"/>
      <c r="M73" s="5"/>
    </row>
    <row r="74" spans="1:13" ht="15">
      <c r="A74" s="3" t="s">
        <v>414</v>
      </c>
      <c r="B74" s="3"/>
      <c r="C74" s="3"/>
      <c r="D74" s="3"/>
      <c r="E74" s="201">
        <v>-148305.27</v>
      </c>
      <c r="F74" s="3"/>
      <c r="G74" s="11">
        <v>-148880.28</v>
      </c>
      <c r="H74" s="5"/>
      <c r="I74" s="5"/>
      <c r="J74" s="5"/>
      <c r="K74" s="5"/>
      <c r="L74" s="5"/>
      <c r="M74" s="5"/>
    </row>
    <row r="75" spans="1:13" ht="15">
      <c r="A75" s="3"/>
      <c r="B75" s="3"/>
      <c r="C75" s="3"/>
      <c r="D75" s="3"/>
      <c r="E75" s="13"/>
      <c r="F75" s="3"/>
      <c r="G75" s="11"/>
      <c r="H75" s="5"/>
      <c r="I75" s="5"/>
      <c r="J75" s="5"/>
      <c r="K75" s="5"/>
      <c r="L75" s="5"/>
      <c r="M75" s="5"/>
    </row>
    <row r="76" spans="1:13" ht="15">
      <c r="A76" s="3" t="s">
        <v>415</v>
      </c>
      <c r="B76" s="3"/>
      <c r="C76" s="3"/>
      <c r="D76" s="3"/>
      <c r="E76" s="25">
        <f>SUM(E72:E75)</f>
        <v>-151898.00999999998</v>
      </c>
      <c r="F76" s="3"/>
      <c r="G76" s="26">
        <f>G74+G72</f>
        <v>-148305.27</v>
      </c>
      <c r="H76" s="5"/>
      <c r="I76" s="5"/>
      <c r="J76" s="5"/>
      <c r="K76" s="5"/>
      <c r="L76" s="5"/>
      <c r="M76" s="5"/>
    </row>
    <row r="77" spans="1:13" ht="15">
      <c r="A77" s="3"/>
      <c r="B77" s="3"/>
      <c r="C77" s="3"/>
      <c r="D77" s="3"/>
      <c r="E77" s="27"/>
      <c r="F77" s="3"/>
      <c r="G77" s="28"/>
      <c r="H77" s="5"/>
      <c r="I77" s="5"/>
      <c r="J77" s="5"/>
      <c r="K77" s="5"/>
      <c r="L77" s="5"/>
      <c r="M77" s="5"/>
    </row>
    <row r="78" spans="1:13" ht="15">
      <c r="A78" s="3"/>
      <c r="B78" s="3"/>
      <c r="C78" s="3"/>
      <c r="D78" s="3"/>
      <c r="E78" s="13"/>
      <c r="F78" s="3"/>
      <c r="G78" s="11"/>
      <c r="H78" s="5"/>
      <c r="I78" s="5"/>
      <c r="J78" s="5"/>
      <c r="K78" s="5"/>
      <c r="L78" s="5"/>
      <c r="M78" s="5"/>
    </row>
    <row r="79" spans="1:13" ht="15">
      <c r="A79" s="30"/>
      <c r="B79" s="3"/>
      <c r="C79" s="3"/>
      <c r="D79" s="3"/>
      <c r="E79" s="13"/>
      <c r="F79" s="3"/>
      <c r="G79" s="11"/>
      <c r="H79" s="5"/>
      <c r="I79" s="5"/>
      <c r="J79" s="5"/>
      <c r="K79" s="5"/>
      <c r="L79" s="5"/>
      <c r="M79" s="5"/>
    </row>
    <row r="80" spans="1:13" ht="15">
      <c r="A80" s="3"/>
      <c r="B80" s="3"/>
      <c r="C80" s="3"/>
      <c r="D80" s="3"/>
      <c r="E80" s="13"/>
      <c r="F80" s="3"/>
      <c r="G80" s="11"/>
      <c r="H80" s="5"/>
      <c r="I80" s="5"/>
      <c r="J80" s="5"/>
      <c r="K80" s="5"/>
      <c r="L80" s="5"/>
      <c r="M80" s="5"/>
    </row>
    <row r="81" spans="1:13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</sheetData>
  <printOptions/>
  <pageMargins left="0.7874015748031497" right="0.5905511811023623" top="0.5905511811023623" bottom="0.3937007874015748" header="0" footer="0"/>
  <pageSetup orientation="portrait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4"/>
  <sheetViews>
    <sheetView showOutlineSymbols="0" zoomScale="87" zoomScaleNormal="87" workbookViewId="0" topLeftCell="A130">
      <selection activeCell="C138" sqref="C138"/>
    </sheetView>
  </sheetViews>
  <sheetFormatPr defaultColWidth="8.88671875" defaultRowHeight="15"/>
  <cols>
    <col min="1" max="1" width="3.6640625" style="1" customWidth="1"/>
    <col min="2" max="2" width="15.6640625" style="1" customWidth="1"/>
    <col min="3" max="4" width="10.6640625" style="1" customWidth="1"/>
    <col min="5" max="5" width="11.6640625" style="1" customWidth="1"/>
    <col min="6" max="6" width="3.6640625" style="1" customWidth="1"/>
    <col min="7" max="7" width="11.6640625" style="1" customWidth="1"/>
    <col min="8" max="8" width="9.6640625" style="1" customWidth="1"/>
    <col min="9" max="9" width="3.6640625" style="1" customWidth="1"/>
    <col min="10" max="10" width="9.6640625" style="1" customWidth="1"/>
    <col min="11" max="12" width="11.6640625" style="1" customWidth="1"/>
    <col min="13" max="16384" width="9.6640625" style="1" customWidth="1"/>
  </cols>
  <sheetData>
    <row r="1" spans="1:12" ht="15">
      <c r="A1" s="2" t="s">
        <v>488</v>
      </c>
      <c r="B1" s="3"/>
      <c r="C1" s="3"/>
      <c r="D1" s="3"/>
      <c r="E1" s="3"/>
      <c r="F1" s="3"/>
      <c r="G1" s="4" t="e">
        <f>#REF!</f>
        <v>#REF!</v>
      </c>
      <c r="H1" s="3"/>
      <c r="I1" s="5"/>
      <c r="J1" s="5"/>
      <c r="K1" s="5"/>
      <c r="L1" s="5"/>
    </row>
    <row r="2" spans="1:12" ht="15">
      <c r="A2" s="2" t="e">
        <f>#REF!</f>
        <v>#REF!</v>
      </c>
      <c r="B2" s="3"/>
      <c r="C2" s="3"/>
      <c r="D2" s="3"/>
      <c r="E2" s="3"/>
      <c r="F2" s="3"/>
      <c r="G2" s="3"/>
      <c r="H2" s="3"/>
      <c r="I2" s="5"/>
      <c r="J2" s="5"/>
      <c r="K2" s="5"/>
      <c r="L2" s="5"/>
    </row>
    <row r="3" spans="1:12" ht="15">
      <c r="A3" s="3"/>
      <c r="B3" s="3"/>
      <c r="C3" s="3"/>
      <c r="D3" s="3"/>
      <c r="E3" s="3"/>
      <c r="F3" s="3"/>
      <c r="G3" s="3"/>
      <c r="H3" s="3"/>
      <c r="I3" s="5"/>
      <c r="J3" s="5"/>
      <c r="K3" s="5"/>
      <c r="L3" s="5"/>
    </row>
    <row r="4" spans="1:12" ht="15">
      <c r="A4" s="6"/>
      <c r="B4" s="6"/>
      <c r="C4" s="6"/>
      <c r="D4" s="6"/>
      <c r="E4" s="6"/>
      <c r="F4" s="6"/>
      <c r="G4" s="6"/>
      <c r="H4" s="3"/>
      <c r="I4" s="5"/>
      <c r="J4" s="5"/>
      <c r="K4" s="5"/>
      <c r="L4" s="5"/>
    </row>
    <row r="5" spans="1:12" ht="15">
      <c r="A5" s="3"/>
      <c r="B5" s="3"/>
      <c r="C5" s="3"/>
      <c r="D5" s="7"/>
      <c r="E5" s="8" t="e">
        <f>#REF!</f>
        <v>#REF!</v>
      </c>
      <c r="F5" s="3"/>
      <c r="G5" s="9" t="e">
        <f>#REF!</f>
        <v>#REF!</v>
      </c>
      <c r="H5" s="55"/>
      <c r="I5" s="5"/>
      <c r="J5" s="5"/>
      <c r="K5" s="5"/>
      <c r="L5" s="5"/>
    </row>
    <row r="6" spans="1:12" ht="15">
      <c r="A6" s="3"/>
      <c r="B6" s="3"/>
      <c r="C6" s="3"/>
      <c r="D6" s="3"/>
      <c r="E6" s="13"/>
      <c r="F6" s="3"/>
      <c r="G6" s="3"/>
      <c r="H6" s="3"/>
      <c r="I6" s="5"/>
      <c r="J6" s="5"/>
      <c r="K6" s="5"/>
      <c r="L6" s="5"/>
    </row>
    <row r="7" spans="1:12" ht="15">
      <c r="A7" s="10" t="s">
        <v>1</v>
      </c>
      <c r="B7" s="3"/>
      <c r="C7" s="3"/>
      <c r="D7" s="3"/>
      <c r="E7" s="13"/>
      <c r="F7" s="11"/>
      <c r="G7" s="11"/>
      <c r="H7" s="11"/>
      <c r="I7" s="12"/>
      <c r="J7" s="12"/>
      <c r="K7" s="12"/>
      <c r="L7" s="12"/>
    </row>
    <row r="8" spans="1:12" ht="15">
      <c r="A8" s="3"/>
      <c r="B8" s="3"/>
      <c r="C8" s="3"/>
      <c r="D8" s="3"/>
      <c r="E8" s="13"/>
      <c r="F8" s="11"/>
      <c r="G8" s="11"/>
      <c r="H8" s="11"/>
      <c r="I8" s="12"/>
      <c r="J8" s="12"/>
      <c r="K8" s="12"/>
      <c r="L8" s="12"/>
    </row>
    <row r="9" spans="1:12" ht="15">
      <c r="A9" s="3" t="s">
        <v>2</v>
      </c>
      <c r="B9" s="3"/>
      <c r="C9" s="3"/>
      <c r="D9" s="3"/>
      <c r="E9" s="201">
        <v>78083.2</v>
      </c>
      <c r="F9" s="11"/>
      <c r="G9" s="11">
        <v>62856.19</v>
      </c>
      <c r="H9" s="11"/>
      <c r="I9" s="12"/>
      <c r="J9" s="12"/>
      <c r="K9" s="12"/>
      <c r="L9" s="12"/>
    </row>
    <row r="10" spans="1:12" ht="15">
      <c r="A10" s="3"/>
      <c r="B10" s="3"/>
      <c r="C10" s="3"/>
      <c r="D10" s="3"/>
      <c r="E10" s="13"/>
      <c r="F10" s="11"/>
      <c r="G10" s="11"/>
      <c r="H10" s="11"/>
      <c r="I10" s="12"/>
      <c r="J10" s="12"/>
      <c r="K10" s="12"/>
      <c r="L10" s="12"/>
    </row>
    <row r="11" spans="1:12" ht="15">
      <c r="A11" s="3" t="s">
        <v>489</v>
      </c>
      <c r="B11" s="3"/>
      <c r="C11" s="3"/>
      <c r="D11" s="3"/>
      <c r="E11" s="201">
        <v>9453447.17</v>
      </c>
      <c r="F11" s="11"/>
      <c r="G11" s="11">
        <v>9554386.33</v>
      </c>
      <c r="H11" s="11"/>
      <c r="I11" s="12"/>
      <c r="J11" s="12"/>
      <c r="K11" s="12"/>
      <c r="L11" s="12"/>
    </row>
    <row r="12" spans="1:12" ht="15">
      <c r="A12" s="3"/>
      <c r="B12" s="3"/>
      <c r="C12" s="3"/>
      <c r="D12" s="3"/>
      <c r="E12" s="13"/>
      <c r="F12" s="11"/>
      <c r="G12" s="11"/>
      <c r="H12" s="11"/>
      <c r="I12" s="12"/>
      <c r="J12" s="12"/>
      <c r="K12" s="12"/>
      <c r="L12" s="12"/>
    </row>
    <row r="13" spans="1:12" ht="15">
      <c r="A13" s="3" t="s">
        <v>4</v>
      </c>
      <c r="B13" s="3"/>
      <c r="C13" s="3"/>
      <c r="D13" s="3"/>
      <c r="E13" s="13"/>
      <c r="F13" s="11"/>
      <c r="G13" s="11"/>
      <c r="H13" s="11"/>
      <c r="I13" s="12"/>
      <c r="J13" s="12"/>
      <c r="K13" s="12"/>
      <c r="L13" s="12"/>
    </row>
    <row r="14" spans="1:12" ht="15">
      <c r="A14" s="3"/>
      <c r="B14" s="3" t="s">
        <v>361</v>
      </c>
      <c r="C14" s="3"/>
      <c r="D14" s="3"/>
      <c r="E14" s="14">
        <f>K17</f>
        <v>1580890.3100000024</v>
      </c>
      <c r="F14" s="15"/>
      <c r="G14" s="229">
        <f>L17</f>
        <v>1766603.59</v>
      </c>
      <c r="H14" s="238" t="s">
        <v>60</v>
      </c>
      <c r="I14" s="79"/>
      <c r="J14" s="13" t="s">
        <v>405</v>
      </c>
      <c r="K14" s="201">
        <v>32062568.07</v>
      </c>
      <c r="L14" s="13">
        <v>27322120.63</v>
      </c>
    </row>
    <row r="15" spans="1:12" ht="15">
      <c r="A15" s="3"/>
      <c r="B15" s="3" t="s">
        <v>170</v>
      </c>
      <c r="C15" s="3"/>
      <c r="D15" s="3"/>
      <c r="E15" s="202">
        <v>1631452.26</v>
      </c>
      <c r="F15" s="15"/>
      <c r="G15" s="240">
        <v>4263948.18</v>
      </c>
      <c r="H15" s="238"/>
      <c r="I15" s="79"/>
      <c r="J15" s="13" t="s">
        <v>406</v>
      </c>
      <c r="K15" s="201">
        <v>3571074.54</v>
      </c>
      <c r="L15" s="13">
        <v>2796786.86</v>
      </c>
    </row>
    <row r="16" spans="1:12" ht="15.75" thickBot="1">
      <c r="A16" s="3"/>
      <c r="B16" s="3" t="s">
        <v>709</v>
      </c>
      <c r="C16" s="3"/>
      <c r="D16" s="3"/>
      <c r="E16" s="222">
        <f>+K19</f>
        <v>120459.67</v>
      </c>
      <c r="F16" s="15"/>
      <c r="G16" s="240">
        <v>0</v>
      </c>
      <c r="H16" s="238"/>
      <c r="I16" s="79"/>
      <c r="J16" s="13" t="s">
        <v>407</v>
      </c>
      <c r="K16" s="201">
        <v>-34052752.3</v>
      </c>
      <c r="L16" s="13">
        <v>-28352303.9</v>
      </c>
    </row>
    <row r="17" spans="1:12" ht="15">
      <c r="A17" s="3"/>
      <c r="B17" s="3" t="s">
        <v>277</v>
      </c>
      <c r="C17" s="3"/>
      <c r="D17" s="3"/>
      <c r="E17" s="202">
        <f>1300394.74+37450.74</f>
        <v>1337845.48</v>
      </c>
      <c r="F17" s="15"/>
      <c r="G17" s="240">
        <f>2144247.31+117673.4</f>
        <v>2261920.71</v>
      </c>
      <c r="H17" s="228"/>
      <c r="I17" s="79"/>
      <c r="K17" s="25">
        <f>SUM(K14:K16)</f>
        <v>1580890.3100000024</v>
      </c>
      <c r="L17" s="25">
        <v>1766603.59</v>
      </c>
    </row>
    <row r="18" spans="1:10" ht="15">
      <c r="A18" s="3"/>
      <c r="B18" s="3" t="s">
        <v>449</v>
      </c>
      <c r="C18" s="3"/>
      <c r="D18" s="3"/>
      <c r="E18" s="202">
        <f>255200+124350</f>
        <v>379550</v>
      </c>
      <c r="F18" s="15"/>
      <c r="G18" s="240">
        <v>95900</v>
      </c>
      <c r="H18" s="228"/>
      <c r="I18" s="79"/>
      <c r="J18" s="13"/>
    </row>
    <row r="19" spans="1:11" ht="15">
      <c r="A19" s="3"/>
      <c r="B19" s="3" t="s">
        <v>169</v>
      </c>
      <c r="C19" s="3"/>
      <c r="D19" s="3"/>
      <c r="E19" s="202">
        <v>132400</v>
      </c>
      <c r="F19" s="15"/>
      <c r="G19" s="240">
        <v>21000</v>
      </c>
      <c r="H19" s="238" t="s">
        <v>60</v>
      </c>
      <c r="I19" s="12"/>
      <c r="J19" s="13" t="s">
        <v>135</v>
      </c>
      <c r="K19" s="13">
        <v>120459.67</v>
      </c>
    </row>
    <row r="20" spans="1:11" ht="15">
      <c r="A20" s="3"/>
      <c r="B20" s="3" t="s">
        <v>175</v>
      </c>
      <c r="C20" s="3"/>
      <c r="D20" s="3"/>
      <c r="E20" s="202">
        <v>61563.08</v>
      </c>
      <c r="F20" s="15"/>
      <c r="G20" s="240">
        <v>0</v>
      </c>
      <c r="H20" s="238"/>
      <c r="I20" s="12"/>
      <c r="J20" s="13"/>
      <c r="K20" s="13"/>
    </row>
    <row r="21" spans="1:12" ht="15">
      <c r="A21" s="3"/>
      <c r="B21" s="3"/>
      <c r="C21" s="3"/>
      <c r="D21" s="3"/>
      <c r="E21" s="20">
        <f>SUM(E14:E20)</f>
        <v>5244160.800000003</v>
      </c>
      <c r="F21" s="15"/>
      <c r="G21" s="242">
        <f>SUM(G14:G20)</f>
        <v>8409372.48</v>
      </c>
      <c r="H21" s="228"/>
      <c r="I21" s="12"/>
      <c r="J21" s="13" t="s">
        <v>61</v>
      </c>
      <c r="K21" s="201">
        <v>0</v>
      </c>
      <c r="L21" s="5"/>
    </row>
    <row r="22" spans="1:12" ht="15">
      <c r="A22" s="3"/>
      <c r="B22" s="3"/>
      <c r="C22" s="3"/>
      <c r="D22" s="3"/>
      <c r="E22" s="23"/>
      <c r="F22" s="11"/>
      <c r="G22" s="24"/>
      <c r="H22" s="11"/>
      <c r="I22" s="12"/>
      <c r="J22" s="5"/>
      <c r="K22" s="5"/>
      <c r="L22" s="5"/>
    </row>
    <row r="23" spans="1:12" ht="15">
      <c r="A23" s="3" t="s">
        <v>5</v>
      </c>
      <c r="B23" s="3"/>
      <c r="C23" s="3"/>
      <c r="D23" s="3"/>
      <c r="E23" s="13"/>
      <c r="F23" s="11"/>
      <c r="G23" s="11"/>
      <c r="H23" s="11"/>
      <c r="I23" s="12"/>
      <c r="J23" s="5"/>
      <c r="K23" s="5"/>
      <c r="L23" s="5"/>
    </row>
    <row r="24" spans="1:12" ht="15">
      <c r="A24" s="3"/>
      <c r="B24" s="3" t="s">
        <v>178</v>
      </c>
      <c r="C24" s="3"/>
      <c r="D24" s="3"/>
      <c r="E24" s="204">
        <v>1912.2</v>
      </c>
      <c r="F24" s="15"/>
      <c r="G24" s="229">
        <v>1912.2</v>
      </c>
      <c r="H24" s="169"/>
      <c r="I24" s="12"/>
      <c r="J24" s="12"/>
      <c r="K24" s="12"/>
      <c r="L24" s="12"/>
    </row>
    <row r="25" spans="1:12" ht="15">
      <c r="A25" s="3"/>
      <c r="B25" s="3" t="s">
        <v>495</v>
      </c>
      <c r="C25" s="3"/>
      <c r="D25" s="3"/>
      <c r="E25" s="17">
        <f>K25</f>
        <v>4514922.25</v>
      </c>
      <c r="F25" s="15"/>
      <c r="G25" s="240">
        <v>2880000</v>
      </c>
      <c r="H25" s="238" t="s">
        <v>60</v>
      </c>
      <c r="I25" s="13" t="s">
        <v>95</v>
      </c>
      <c r="J25" s="12"/>
      <c r="K25" s="201">
        <v>4514922.25</v>
      </c>
      <c r="L25" s="12"/>
    </row>
    <row r="26" spans="1:12" ht="15">
      <c r="A26" s="3"/>
      <c r="B26" s="3" t="s">
        <v>496</v>
      </c>
      <c r="C26" s="3"/>
      <c r="D26" s="3"/>
      <c r="E26" s="17">
        <f>K29</f>
        <v>0</v>
      </c>
      <c r="F26" s="15"/>
      <c r="G26" s="240">
        <v>5311905.03</v>
      </c>
      <c r="H26" s="238" t="s">
        <v>60</v>
      </c>
      <c r="I26" s="13" t="s">
        <v>62</v>
      </c>
      <c r="J26" s="12"/>
      <c r="K26" s="206">
        <v>0</v>
      </c>
      <c r="L26" s="12"/>
    </row>
    <row r="27" spans="1:12" ht="15">
      <c r="A27" s="3"/>
      <c r="B27" s="3" t="s">
        <v>29</v>
      </c>
      <c r="C27" s="3"/>
      <c r="D27" s="3"/>
      <c r="E27" s="202">
        <v>0</v>
      </c>
      <c r="F27" s="15"/>
      <c r="G27" s="240">
        <v>0</v>
      </c>
      <c r="H27" s="238"/>
      <c r="I27" s="13" t="s">
        <v>70</v>
      </c>
      <c r="J27" s="12"/>
      <c r="K27" s="201">
        <v>0</v>
      </c>
      <c r="L27" s="12"/>
    </row>
    <row r="28" spans="1:12" ht="15">
      <c r="A28" s="3"/>
      <c r="B28" s="3" t="s">
        <v>28</v>
      </c>
      <c r="C28" s="3"/>
      <c r="D28" s="3"/>
      <c r="E28" s="202">
        <v>56579.36</v>
      </c>
      <c r="F28" s="15"/>
      <c r="G28" s="240">
        <v>11300</v>
      </c>
      <c r="H28" s="238"/>
      <c r="I28" s="13" t="s">
        <v>73</v>
      </c>
      <c r="J28" s="5"/>
      <c r="K28" s="201">
        <v>0</v>
      </c>
      <c r="L28" s="12"/>
    </row>
    <row r="29" spans="1:12" ht="15">
      <c r="A29" s="3"/>
      <c r="B29" s="3" t="s">
        <v>27</v>
      </c>
      <c r="C29" s="3"/>
      <c r="D29" s="3"/>
      <c r="E29" s="202">
        <v>318700</v>
      </c>
      <c r="F29" s="15"/>
      <c r="G29" s="240">
        <v>55700</v>
      </c>
      <c r="H29" s="162"/>
      <c r="K29" s="25">
        <f>SUM(K26:K28)</f>
        <v>0</v>
      </c>
      <c r="L29" s="12"/>
    </row>
    <row r="30" spans="1:12" ht="15">
      <c r="A30" s="3"/>
      <c r="B30" s="3"/>
      <c r="C30" s="3"/>
      <c r="D30" s="3"/>
      <c r="E30" s="20">
        <f>SUM(E24:E29)</f>
        <v>4892113.8100000005</v>
      </c>
      <c r="F30" s="15"/>
      <c r="G30" s="242">
        <f>SUM(G24:G29)</f>
        <v>8260817.23</v>
      </c>
      <c r="H30" s="228"/>
      <c r="L30" s="12"/>
    </row>
    <row r="31" spans="1:12" ht="15">
      <c r="A31" s="3"/>
      <c r="B31" s="3"/>
      <c r="C31" s="3"/>
      <c r="D31" s="3"/>
      <c r="E31" s="23"/>
      <c r="F31" s="11"/>
      <c r="G31" s="24"/>
      <c r="H31" s="11"/>
      <c r="L31" s="12"/>
    </row>
    <row r="32" spans="1:12" ht="15">
      <c r="A32" s="3" t="s">
        <v>6</v>
      </c>
      <c r="B32" s="3"/>
      <c r="C32" s="3"/>
      <c r="D32" s="3"/>
      <c r="E32" s="13">
        <f>E21-E30</f>
        <v>352046.9900000021</v>
      </c>
      <c r="F32" s="11"/>
      <c r="G32" s="11">
        <f>G21-G30</f>
        <v>148555.25</v>
      </c>
      <c r="H32" s="11"/>
      <c r="L32" s="12"/>
    </row>
    <row r="33" spans="4:12" ht="15">
      <c r="D33" s="3"/>
      <c r="E33" s="13"/>
      <c r="F33" s="11"/>
      <c r="G33" s="11"/>
      <c r="H33" s="11"/>
      <c r="L33" s="12"/>
    </row>
    <row r="34" spans="1:12" ht="15">
      <c r="A34" s="5"/>
      <c r="B34" s="3"/>
      <c r="C34" s="3"/>
      <c r="D34" s="3"/>
      <c r="E34" s="25">
        <f>E9+E11+E32</f>
        <v>9883577.360000001</v>
      </c>
      <c r="F34" s="11"/>
      <c r="G34" s="26">
        <f>G9+G11+G32</f>
        <v>9765797.77</v>
      </c>
      <c r="H34" s="11"/>
      <c r="I34" s="12"/>
      <c r="J34" s="12"/>
      <c r="K34" s="12"/>
      <c r="L34" s="12"/>
    </row>
    <row r="35" spans="1:12" ht="15">
      <c r="A35" s="3"/>
      <c r="B35" s="3"/>
      <c r="C35" s="3"/>
      <c r="D35" s="3"/>
      <c r="E35" s="27"/>
      <c r="F35" s="11"/>
      <c r="G35" s="28"/>
      <c r="H35" s="11"/>
      <c r="I35" s="12"/>
      <c r="J35" s="12"/>
      <c r="K35" s="12"/>
      <c r="L35" s="12"/>
    </row>
    <row r="36" spans="1:12" ht="15">
      <c r="A36" s="3"/>
      <c r="B36" s="3"/>
      <c r="C36" s="3"/>
      <c r="D36" s="3"/>
      <c r="E36" s="13"/>
      <c r="F36" s="11"/>
      <c r="G36" s="11"/>
      <c r="H36" s="11"/>
      <c r="I36" s="12"/>
      <c r="J36" s="12"/>
      <c r="K36" s="12"/>
      <c r="L36" s="12"/>
    </row>
    <row r="37" spans="1:12" ht="15">
      <c r="A37" s="3"/>
      <c r="B37" s="3"/>
      <c r="C37" s="3"/>
      <c r="D37" s="3"/>
      <c r="E37" s="13"/>
      <c r="F37" s="11"/>
      <c r="G37" s="11"/>
      <c r="H37" s="11"/>
      <c r="I37" s="12"/>
      <c r="J37" s="12"/>
      <c r="K37" s="12"/>
      <c r="L37" s="12"/>
    </row>
    <row r="38" spans="1:12" ht="15">
      <c r="A38" s="3"/>
      <c r="B38" s="3"/>
      <c r="C38" s="3"/>
      <c r="D38" s="3"/>
      <c r="E38" s="13"/>
      <c r="F38" s="11"/>
      <c r="G38" s="11"/>
      <c r="H38" s="11"/>
      <c r="I38" s="12"/>
      <c r="J38" s="12"/>
      <c r="K38" s="12"/>
      <c r="L38" s="12"/>
    </row>
    <row r="39" spans="1:12" ht="15">
      <c r="A39" s="10" t="s">
        <v>7</v>
      </c>
      <c r="B39" s="3"/>
      <c r="C39" s="3"/>
      <c r="D39" s="3"/>
      <c r="E39" s="5"/>
      <c r="F39" s="5"/>
      <c r="G39" s="5"/>
      <c r="H39" s="11"/>
      <c r="I39" s="12"/>
      <c r="J39" s="12"/>
      <c r="K39" s="12"/>
      <c r="L39" s="12"/>
    </row>
    <row r="40" spans="1:12" ht="15">
      <c r="A40" s="3"/>
      <c r="B40" s="3"/>
      <c r="C40" s="3"/>
      <c r="D40" s="3"/>
      <c r="H40" s="11"/>
      <c r="I40" s="12"/>
      <c r="J40" s="12"/>
      <c r="K40" s="12"/>
      <c r="L40" s="12"/>
    </row>
    <row r="41" spans="1:12" ht="15">
      <c r="A41" s="3" t="s">
        <v>8</v>
      </c>
      <c r="B41" s="3"/>
      <c r="C41" s="3"/>
      <c r="D41" s="3"/>
      <c r="E41" s="201">
        <v>8380000</v>
      </c>
      <c r="F41" s="11"/>
      <c r="G41" s="11">
        <v>8380000</v>
      </c>
      <c r="H41" s="11"/>
      <c r="I41" s="12"/>
      <c r="J41" s="12"/>
      <c r="K41" s="12"/>
      <c r="L41" s="12"/>
    </row>
    <row r="42" spans="1:12" ht="15">
      <c r="A42" s="3" t="s">
        <v>10</v>
      </c>
      <c r="B42" s="3"/>
      <c r="C42" s="3"/>
      <c r="D42" s="3"/>
      <c r="E42" s="13">
        <f>E80</f>
        <v>1503577.3600000003</v>
      </c>
      <c r="F42" s="11"/>
      <c r="G42" s="11">
        <f>G80</f>
        <v>1385797.77</v>
      </c>
      <c r="H42" s="11"/>
      <c r="I42" s="12"/>
      <c r="J42" s="12"/>
      <c r="K42" s="12"/>
      <c r="L42" s="12"/>
    </row>
    <row r="43" spans="1:12" ht="15">
      <c r="A43" s="3"/>
      <c r="B43" s="3"/>
      <c r="C43" s="3"/>
      <c r="D43" s="3"/>
      <c r="E43" s="11"/>
      <c r="F43" s="11"/>
      <c r="G43" s="11"/>
      <c r="H43" s="11"/>
      <c r="I43" s="12"/>
      <c r="J43" s="12"/>
      <c r="K43" s="12"/>
      <c r="L43" s="12"/>
    </row>
    <row r="44" spans="1:12" ht="15">
      <c r="A44" s="3"/>
      <c r="B44" s="3"/>
      <c r="C44" s="3"/>
      <c r="D44" s="3"/>
      <c r="E44" s="25">
        <f>SUM(E41:E43)</f>
        <v>9883577.36</v>
      </c>
      <c r="F44" s="11"/>
      <c r="G44" s="26">
        <f>SUM(G41:G43)</f>
        <v>9765797.77</v>
      </c>
      <c r="H44" s="11"/>
      <c r="I44" s="12"/>
      <c r="J44" s="12"/>
      <c r="K44" s="12"/>
      <c r="L44" s="12"/>
    </row>
    <row r="45" spans="1:12" ht="15">
      <c r="A45" s="30"/>
      <c r="B45" s="3"/>
      <c r="C45" s="3"/>
      <c r="D45" s="3"/>
      <c r="E45" s="27"/>
      <c r="F45" s="11"/>
      <c r="G45" s="28"/>
      <c r="H45" s="11"/>
      <c r="I45" s="12"/>
      <c r="J45" s="12"/>
      <c r="K45" s="12"/>
      <c r="L45" s="12"/>
    </row>
    <row r="46" spans="1:12" ht="15">
      <c r="A46" s="3"/>
      <c r="B46" s="3"/>
      <c r="C46" s="3"/>
      <c r="D46" s="3"/>
      <c r="E46" s="13"/>
      <c r="F46" s="11"/>
      <c r="G46" s="11"/>
      <c r="H46" s="11"/>
      <c r="I46" s="12"/>
      <c r="J46" s="12"/>
      <c r="K46" s="12"/>
      <c r="L46" s="12"/>
    </row>
    <row r="47" spans="1:12" ht="15">
      <c r="A47" s="3"/>
      <c r="B47" s="3"/>
      <c r="C47" s="3"/>
      <c r="D47" s="3"/>
      <c r="E47" s="13"/>
      <c r="F47" s="11"/>
      <c r="G47" s="11"/>
      <c r="H47" s="11"/>
      <c r="I47" s="12"/>
      <c r="J47" s="12"/>
      <c r="K47" s="12"/>
      <c r="L47" s="12"/>
    </row>
    <row r="48" spans="2:12" ht="15">
      <c r="B48" s="3"/>
      <c r="C48" s="3"/>
      <c r="D48" s="3"/>
      <c r="E48" s="11"/>
      <c r="F48" s="11"/>
      <c r="G48" s="11"/>
      <c r="H48" s="11"/>
      <c r="I48" s="12"/>
      <c r="J48" s="12"/>
      <c r="K48" s="12"/>
      <c r="L48" s="12"/>
    </row>
    <row r="49" spans="1:12" ht="15">
      <c r="A49" s="3"/>
      <c r="B49" s="3"/>
      <c r="C49" s="3"/>
      <c r="D49" s="3"/>
      <c r="E49" s="11"/>
      <c r="F49" s="11"/>
      <c r="G49" s="11"/>
      <c r="H49" s="11"/>
      <c r="I49" s="12"/>
      <c r="J49" s="12"/>
      <c r="K49" s="12"/>
      <c r="L49" s="12"/>
    </row>
    <row r="50" spans="1:12" ht="15">
      <c r="A50" s="3"/>
      <c r="B50" s="3"/>
      <c r="C50" s="3"/>
      <c r="D50" s="3"/>
      <c r="E50" s="11"/>
      <c r="F50" s="11"/>
      <c r="G50" s="11"/>
      <c r="H50" s="11"/>
      <c r="I50" s="12"/>
      <c r="J50" s="12"/>
      <c r="K50" s="12"/>
      <c r="L50" s="12"/>
    </row>
    <row r="51" spans="1:12" ht="15">
      <c r="A51" s="3"/>
      <c r="B51" s="3"/>
      <c r="C51" s="3"/>
      <c r="D51" s="3"/>
      <c r="E51" s="11"/>
      <c r="F51" s="11"/>
      <c r="H51" s="11"/>
      <c r="I51" s="12"/>
      <c r="J51" s="12"/>
      <c r="K51" s="12"/>
      <c r="L51" s="12"/>
    </row>
    <row r="52" spans="1:12" ht="15">
      <c r="A52" s="2" t="s">
        <v>488</v>
      </c>
      <c r="B52" s="3"/>
      <c r="C52" s="3"/>
      <c r="D52" s="3"/>
      <c r="E52" s="11"/>
      <c r="F52" s="11"/>
      <c r="G52" s="4" t="e">
        <f>#REF!</f>
        <v>#REF!</v>
      </c>
      <c r="H52" s="11"/>
      <c r="I52" s="5"/>
      <c r="J52" s="5"/>
      <c r="K52" s="5"/>
      <c r="L52" s="5"/>
    </row>
    <row r="53" spans="1:12" ht="15">
      <c r="A53" s="2" t="e">
        <f>#REF!</f>
        <v>#REF!</v>
      </c>
      <c r="B53" s="3"/>
      <c r="C53" s="3"/>
      <c r="D53" s="3"/>
      <c r="E53" s="11"/>
      <c r="F53" s="11"/>
      <c r="G53" s="11"/>
      <c r="H53" s="11"/>
      <c r="I53" s="5"/>
      <c r="J53" s="5"/>
      <c r="K53" s="5"/>
      <c r="L53" s="5"/>
    </row>
    <row r="54" spans="1:12" ht="15">
      <c r="A54" s="2"/>
      <c r="B54" s="3"/>
      <c r="C54" s="3"/>
      <c r="D54" s="3"/>
      <c r="E54" s="11"/>
      <c r="F54" s="11"/>
      <c r="G54" s="11"/>
      <c r="H54" s="11"/>
      <c r="I54" s="5"/>
      <c r="J54" s="5"/>
      <c r="K54" s="5"/>
      <c r="L54" s="5"/>
    </row>
    <row r="55" spans="1:12" ht="15">
      <c r="A55" s="6"/>
      <c r="B55" s="6"/>
      <c r="C55" s="6"/>
      <c r="D55" s="6"/>
      <c r="E55" s="26"/>
      <c r="F55" s="26"/>
      <c r="G55" s="80"/>
      <c r="H55" s="11"/>
      <c r="I55" s="5"/>
      <c r="J55" s="5"/>
      <c r="K55" s="5"/>
      <c r="L55" s="5"/>
    </row>
    <row r="56" spans="1:12" ht="15">
      <c r="A56" s="3"/>
      <c r="B56" s="3"/>
      <c r="C56" s="3"/>
      <c r="D56" s="3"/>
      <c r="E56" s="8" t="e">
        <f>#REF!</f>
        <v>#REF!</v>
      </c>
      <c r="F56" s="3"/>
      <c r="G56" s="9" t="e">
        <f>#REF!</f>
        <v>#REF!</v>
      </c>
      <c r="H56" s="11"/>
      <c r="I56" s="5"/>
      <c r="J56" s="5"/>
      <c r="K56" s="5"/>
      <c r="L56" s="5"/>
    </row>
    <row r="57" spans="1:12" ht="15">
      <c r="A57" s="3"/>
      <c r="B57" s="3"/>
      <c r="C57" s="3"/>
      <c r="D57" s="3"/>
      <c r="E57" s="55"/>
      <c r="F57" s="11"/>
      <c r="G57" s="55"/>
      <c r="H57" s="11"/>
      <c r="I57" s="5"/>
      <c r="J57" s="5"/>
      <c r="K57" s="5"/>
      <c r="L57" s="5"/>
    </row>
    <row r="58" spans="1:12" ht="15">
      <c r="A58" s="7" t="s">
        <v>354</v>
      </c>
      <c r="B58" s="11"/>
      <c r="C58" s="11"/>
      <c r="D58" s="3"/>
      <c r="E58" s="13"/>
      <c r="F58" s="11"/>
      <c r="G58" s="11"/>
      <c r="H58" s="55"/>
      <c r="I58" s="5"/>
      <c r="J58" s="5"/>
      <c r="K58" s="5"/>
      <c r="L58" s="5"/>
    </row>
    <row r="59" spans="1:12" ht="15">
      <c r="A59" s="3"/>
      <c r="B59" s="3" t="s">
        <v>376</v>
      </c>
      <c r="C59" s="3"/>
      <c r="D59" s="3"/>
      <c r="E59" s="204">
        <v>3571074.54</v>
      </c>
      <c r="F59" s="15"/>
      <c r="G59" s="229">
        <v>2796786.86</v>
      </c>
      <c r="H59" s="246"/>
      <c r="I59" s="5"/>
      <c r="J59" s="5"/>
      <c r="K59" s="5"/>
      <c r="L59" s="5"/>
    </row>
    <row r="60" spans="2:12" ht="15">
      <c r="B60" s="3" t="s">
        <v>497</v>
      </c>
      <c r="E60" s="202">
        <v>-2796786.86</v>
      </c>
      <c r="F60" s="33"/>
      <c r="G60" s="240">
        <v>-1078528.45</v>
      </c>
      <c r="H60" s="178"/>
      <c r="I60" s="5"/>
      <c r="J60" s="5"/>
      <c r="K60" s="5"/>
      <c r="L60" s="5"/>
    </row>
    <row r="61" spans="1:12" ht="15">
      <c r="A61" s="3" t="s">
        <v>357</v>
      </c>
      <c r="B61" s="3"/>
      <c r="C61" s="3"/>
      <c r="D61" s="3"/>
      <c r="E61" s="14">
        <f>E59+E60</f>
        <v>774287.6800000002</v>
      </c>
      <c r="F61" s="15"/>
      <c r="G61" s="241">
        <f>G59+G60</f>
        <v>1718258.41</v>
      </c>
      <c r="H61" s="246"/>
      <c r="I61" s="5"/>
      <c r="J61" s="5"/>
      <c r="K61" s="5"/>
      <c r="L61" s="5"/>
    </row>
    <row r="62" spans="1:12" ht="15">
      <c r="A62" s="3"/>
      <c r="B62" s="3"/>
      <c r="C62" s="3"/>
      <c r="E62" s="32"/>
      <c r="G62" s="32"/>
      <c r="I62" s="5"/>
      <c r="J62" s="5"/>
      <c r="K62" s="5"/>
      <c r="L62" s="5"/>
    </row>
    <row r="63" spans="1:12" ht="15">
      <c r="A63" s="7" t="s">
        <v>358</v>
      </c>
      <c r="B63" s="3"/>
      <c r="C63" s="3"/>
      <c r="D63" s="3"/>
      <c r="E63" s="11"/>
      <c r="F63" s="11"/>
      <c r="G63" s="11"/>
      <c r="H63" s="55"/>
      <c r="I63" s="5"/>
      <c r="J63" s="5"/>
      <c r="K63" s="5"/>
      <c r="L63" s="5"/>
    </row>
    <row r="64" spans="2:12" ht="15">
      <c r="B64" s="3" t="s">
        <v>498</v>
      </c>
      <c r="E64" s="204">
        <v>200</v>
      </c>
      <c r="F64" s="15"/>
      <c r="G64" s="229">
        <v>1855</v>
      </c>
      <c r="H64" s="246"/>
      <c r="I64" s="5"/>
      <c r="J64" s="5"/>
      <c r="K64" s="5"/>
      <c r="L64" s="5"/>
    </row>
    <row r="65" spans="1:8" ht="15">
      <c r="A65" s="7"/>
      <c r="B65" s="3" t="s">
        <v>378</v>
      </c>
      <c r="C65" s="3"/>
      <c r="D65" s="3"/>
      <c r="E65" s="202">
        <v>20036.92</v>
      </c>
      <c r="F65" s="15"/>
      <c r="G65" s="240">
        <v>45585.09</v>
      </c>
      <c r="H65" s="246"/>
    </row>
    <row r="66" spans="1:12" ht="15">
      <c r="A66" s="7"/>
      <c r="B66" s="3" t="s">
        <v>380</v>
      </c>
      <c r="C66" s="3"/>
      <c r="D66" s="3"/>
      <c r="E66" s="202">
        <v>0</v>
      </c>
      <c r="F66" s="15"/>
      <c r="G66" s="240">
        <v>171.47</v>
      </c>
      <c r="H66" s="246"/>
      <c r="I66" s="5"/>
      <c r="J66" s="5"/>
      <c r="K66" s="5"/>
      <c r="L66" s="5"/>
    </row>
    <row r="67" spans="1:12" ht="15">
      <c r="A67" s="7"/>
      <c r="B67" s="3"/>
      <c r="C67" s="3"/>
      <c r="D67" s="3"/>
      <c r="E67" s="14">
        <f>SUM(E64:E66)</f>
        <v>20236.92</v>
      </c>
      <c r="F67" s="15"/>
      <c r="G67" s="241">
        <f>SUM(G64:G66)</f>
        <v>47611.56</v>
      </c>
      <c r="H67" s="246"/>
      <c r="I67" s="5"/>
      <c r="J67" s="5"/>
      <c r="K67" s="5"/>
      <c r="L67" s="5"/>
    </row>
    <row r="68" spans="1:12" ht="15">
      <c r="A68" s="7"/>
      <c r="B68" s="3"/>
      <c r="C68" s="3"/>
      <c r="D68" s="3"/>
      <c r="E68" s="23"/>
      <c r="F68" s="11"/>
      <c r="G68" s="24"/>
      <c r="H68" s="55"/>
      <c r="I68" s="5"/>
      <c r="J68" s="5"/>
      <c r="K68" s="5"/>
      <c r="L68" s="5"/>
    </row>
    <row r="69" spans="1:12" ht="15">
      <c r="A69" s="3" t="s">
        <v>412</v>
      </c>
      <c r="B69" s="3"/>
      <c r="C69" s="3"/>
      <c r="D69" s="3"/>
      <c r="E69" s="38">
        <f>E67+E61</f>
        <v>794524.6000000002</v>
      </c>
      <c r="F69" s="11"/>
      <c r="G69" s="37">
        <f>G67+G61</f>
        <v>1765869.97</v>
      </c>
      <c r="H69" s="55"/>
      <c r="I69" s="5"/>
      <c r="J69" s="5"/>
      <c r="K69" s="5"/>
      <c r="L69" s="5"/>
    </row>
    <row r="70" spans="1:12" ht="15">
      <c r="A70" s="7"/>
      <c r="B70" s="3"/>
      <c r="C70" s="3"/>
      <c r="D70" s="3"/>
      <c r="E70" s="13"/>
      <c r="F70" s="11"/>
      <c r="G70" s="11"/>
      <c r="H70" s="55"/>
      <c r="I70" s="5"/>
      <c r="J70" s="5"/>
      <c r="K70" s="5"/>
      <c r="L70" s="5"/>
    </row>
    <row r="71" spans="1:12" ht="15">
      <c r="A71" s="3" t="s">
        <v>490</v>
      </c>
      <c r="B71" s="3"/>
      <c r="C71" s="3"/>
      <c r="D71" s="3"/>
      <c r="E71" s="13">
        <f>-E148</f>
        <v>-670508.09</v>
      </c>
      <c r="F71" s="11"/>
      <c r="G71" s="11">
        <f>-G148</f>
        <v>-879649.5</v>
      </c>
      <c r="H71" s="55"/>
      <c r="I71" s="5"/>
      <c r="J71" s="5"/>
      <c r="K71" s="5"/>
      <c r="L71" s="5"/>
    </row>
    <row r="72" spans="1:12" ht="15">
      <c r="A72" s="7"/>
      <c r="B72" s="3"/>
      <c r="C72" s="3"/>
      <c r="D72" s="3"/>
      <c r="E72" s="13"/>
      <c r="F72" s="11"/>
      <c r="G72" s="11"/>
      <c r="H72" s="55"/>
      <c r="I72" s="5"/>
      <c r="J72" s="5"/>
      <c r="K72" s="5"/>
      <c r="L72" s="5"/>
    </row>
    <row r="73" spans="1:12" ht="15">
      <c r="A73" s="7"/>
      <c r="B73" s="3"/>
      <c r="C73" s="3"/>
      <c r="D73" s="3"/>
      <c r="E73" s="25">
        <f>E69+E71</f>
        <v>124016.51000000024</v>
      </c>
      <c r="F73" s="11"/>
      <c r="G73" s="26">
        <f>G69+G71</f>
        <v>886220.47</v>
      </c>
      <c r="H73" s="55"/>
      <c r="I73" s="5"/>
      <c r="J73" s="5"/>
      <c r="K73" s="5"/>
      <c r="L73" s="5"/>
    </row>
    <row r="74" spans="1:12" ht="15">
      <c r="A74" s="3" t="s">
        <v>17</v>
      </c>
      <c r="B74" s="3"/>
      <c r="C74" s="3"/>
      <c r="D74" s="3"/>
      <c r="E74" s="13"/>
      <c r="F74" s="11"/>
      <c r="G74" s="11"/>
      <c r="H74" s="11"/>
      <c r="I74" s="5"/>
      <c r="J74" s="5"/>
      <c r="K74" s="5"/>
      <c r="L74" s="5"/>
    </row>
    <row r="75" spans="1:12" ht="15">
      <c r="A75" s="3"/>
      <c r="B75" s="3" t="s">
        <v>153</v>
      </c>
      <c r="C75" s="3"/>
      <c r="D75" s="3"/>
      <c r="E75" s="201">
        <v>-34800</v>
      </c>
      <c r="F75" s="11"/>
      <c r="G75" s="120">
        <v>-287000</v>
      </c>
      <c r="H75" s="11"/>
      <c r="I75" s="5"/>
      <c r="J75" s="5"/>
      <c r="K75" s="5"/>
      <c r="L75" s="5"/>
    </row>
    <row r="76" spans="2:12" ht="15">
      <c r="B76" s="3" t="s">
        <v>499</v>
      </c>
      <c r="C76" s="3"/>
      <c r="D76" s="3"/>
      <c r="E76" s="201">
        <v>28563.08</v>
      </c>
      <c r="F76" s="11"/>
      <c r="G76" s="120">
        <v>1706.04</v>
      </c>
      <c r="H76" s="11"/>
      <c r="I76" s="5"/>
      <c r="J76" s="5"/>
      <c r="K76" s="5"/>
      <c r="L76" s="5"/>
    </row>
    <row r="77" spans="1:12" ht="15">
      <c r="A77" s="3"/>
      <c r="B77" s="3"/>
      <c r="C77" s="3"/>
      <c r="D77" s="3"/>
      <c r="E77" s="23">
        <f>SUM(E73:E76)</f>
        <v>117779.59000000024</v>
      </c>
      <c r="F77" s="11"/>
      <c r="G77" s="24">
        <f>SUM(G73:G76)</f>
        <v>600926.51</v>
      </c>
      <c r="H77" s="11"/>
      <c r="I77" s="5"/>
      <c r="J77" s="5"/>
      <c r="K77" s="5"/>
      <c r="L77" s="5"/>
    </row>
    <row r="78" spans="1:12" ht="15">
      <c r="A78" s="3" t="s">
        <v>491</v>
      </c>
      <c r="B78" s="3"/>
      <c r="C78" s="3"/>
      <c r="D78" s="3"/>
      <c r="E78" s="201">
        <v>1385797.77</v>
      </c>
      <c r="F78" s="11"/>
      <c r="G78" s="11">
        <v>784871.26</v>
      </c>
      <c r="H78" s="11"/>
      <c r="I78" s="5"/>
      <c r="J78" s="5"/>
      <c r="K78" s="5"/>
      <c r="L78" s="5"/>
    </row>
    <row r="79" spans="1:12" ht="15">
      <c r="A79" s="3"/>
      <c r="B79" s="3"/>
      <c r="C79" s="3"/>
      <c r="D79" s="3"/>
      <c r="E79" s="13"/>
      <c r="F79" s="11"/>
      <c r="G79" s="11"/>
      <c r="H79" s="11"/>
      <c r="I79" s="5"/>
      <c r="J79" s="5"/>
      <c r="K79" s="5"/>
      <c r="L79" s="5"/>
    </row>
    <row r="80" spans="1:12" ht="15">
      <c r="A80" s="3" t="s">
        <v>492</v>
      </c>
      <c r="B80" s="3"/>
      <c r="C80" s="3"/>
      <c r="D80" s="3"/>
      <c r="E80" s="25">
        <f>E77+E78</f>
        <v>1503577.3600000003</v>
      </c>
      <c r="F80" s="11"/>
      <c r="G80" s="26">
        <f>G77+G78</f>
        <v>1385797.77</v>
      </c>
      <c r="H80" s="11"/>
      <c r="I80" s="5"/>
      <c r="J80" s="5"/>
      <c r="K80" s="5"/>
      <c r="L80" s="5"/>
    </row>
    <row r="81" spans="1:12" ht="15">
      <c r="A81" s="3"/>
      <c r="B81" s="3"/>
      <c r="C81" s="3"/>
      <c r="D81" s="3"/>
      <c r="E81" s="28"/>
      <c r="F81" s="11"/>
      <c r="G81" s="28"/>
      <c r="H81" s="11"/>
      <c r="I81" s="5"/>
      <c r="J81" s="5"/>
      <c r="K81" s="5"/>
      <c r="L81" s="5"/>
    </row>
    <row r="82" spans="1:12" ht="15">
      <c r="A82" s="30"/>
      <c r="B82" s="3"/>
      <c r="C82" s="3"/>
      <c r="D82" s="3"/>
      <c r="E82" s="11"/>
      <c r="F82" s="11"/>
      <c r="G82" s="11"/>
      <c r="H82" s="11"/>
      <c r="I82" s="5"/>
      <c r="J82" s="5"/>
      <c r="K82" s="5"/>
      <c r="L82" s="5"/>
    </row>
    <row r="83" spans="1:12" ht="15">
      <c r="A83" s="30"/>
      <c r="B83" s="3"/>
      <c r="C83" s="3"/>
      <c r="D83" s="3"/>
      <c r="E83" s="11"/>
      <c r="F83" s="11"/>
      <c r="G83" s="11"/>
      <c r="H83" s="11"/>
      <c r="I83" s="5"/>
      <c r="J83" s="5"/>
      <c r="K83" s="5"/>
      <c r="L83" s="5"/>
    </row>
    <row r="84" spans="1:12" ht="15">
      <c r="A84" s="30"/>
      <c r="B84" s="3"/>
      <c r="C84" s="3"/>
      <c r="D84" s="3"/>
      <c r="E84" s="11"/>
      <c r="F84" s="11"/>
      <c r="G84" s="11"/>
      <c r="H84" s="11"/>
      <c r="I84" s="5"/>
      <c r="J84" s="5"/>
      <c r="K84" s="5"/>
      <c r="L84" s="5"/>
    </row>
    <row r="85" spans="1:12" ht="15">
      <c r="A85" s="30"/>
      <c r="B85" s="3"/>
      <c r="C85" s="3"/>
      <c r="D85" s="3"/>
      <c r="E85" s="11"/>
      <c r="F85" s="11"/>
      <c r="G85" s="11"/>
      <c r="H85" s="11"/>
      <c r="I85" s="5"/>
      <c r="J85" s="5"/>
      <c r="K85" s="5"/>
      <c r="L85" s="5"/>
    </row>
    <row r="86" spans="1:12" ht="15">
      <c r="A86" s="30"/>
      <c r="B86" s="3"/>
      <c r="C86" s="3"/>
      <c r="D86" s="3"/>
      <c r="E86" s="11"/>
      <c r="F86" s="11"/>
      <c r="G86" s="11"/>
      <c r="H86" s="11"/>
      <c r="I86" s="5"/>
      <c r="J86" s="5"/>
      <c r="K86" s="5"/>
      <c r="L86" s="5"/>
    </row>
    <row r="87" spans="1:12" ht="15">
      <c r="A87" s="30"/>
      <c r="B87" s="3"/>
      <c r="C87" s="3"/>
      <c r="D87" s="3"/>
      <c r="E87" s="11"/>
      <c r="F87" s="11"/>
      <c r="G87" s="11"/>
      <c r="H87" s="11"/>
      <c r="I87" s="5"/>
      <c r="J87" s="5"/>
      <c r="K87" s="5"/>
      <c r="L87" s="5"/>
    </row>
    <row r="88" spans="1:12" ht="15">
      <c r="A88" s="30"/>
      <c r="B88" s="3"/>
      <c r="C88" s="3"/>
      <c r="D88" s="3"/>
      <c r="E88" s="11"/>
      <c r="F88" s="11"/>
      <c r="G88" s="11"/>
      <c r="H88" s="11"/>
      <c r="I88" s="5"/>
      <c r="J88" s="5"/>
      <c r="K88" s="5"/>
      <c r="L88" s="5"/>
    </row>
    <row r="89" spans="1:12" ht="15">
      <c r="A89" s="2" t="s">
        <v>488</v>
      </c>
      <c r="B89" s="3"/>
      <c r="C89" s="3"/>
      <c r="D89" s="3"/>
      <c r="E89" s="11"/>
      <c r="F89" s="11"/>
      <c r="G89" s="4" t="e">
        <f>#REF!</f>
        <v>#REF!</v>
      </c>
      <c r="H89" s="55"/>
      <c r="I89" s="5"/>
      <c r="J89" s="5"/>
      <c r="K89" s="5"/>
      <c r="L89" s="5"/>
    </row>
    <row r="90" spans="1:12" ht="15">
      <c r="A90" s="2" t="e">
        <f>#REF!</f>
        <v>#REF!</v>
      </c>
      <c r="B90" s="3"/>
      <c r="C90" s="3"/>
      <c r="D90" s="3"/>
      <c r="E90" s="11"/>
      <c r="F90" s="11"/>
      <c r="G90" s="11"/>
      <c r="H90" s="55"/>
      <c r="I90" s="5"/>
      <c r="J90" s="5"/>
      <c r="K90" s="5"/>
      <c r="L90" s="5"/>
    </row>
    <row r="91" spans="1:12" ht="15">
      <c r="A91" s="7"/>
      <c r="B91" s="3"/>
      <c r="C91" s="3"/>
      <c r="D91" s="3"/>
      <c r="E91" s="11"/>
      <c r="F91" s="11"/>
      <c r="G91" s="11"/>
      <c r="H91" s="55"/>
      <c r="I91" s="5"/>
      <c r="J91" s="5"/>
      <c r="K91" s="5"/>
      <c r="L91" s="5"/>
    </row>
    <row r="92" spans="1:12" ht="15">
      <c r="A92" s="82"/>
      <c r="B92" s="6"/>
      <c r="C92" s="6"/>
      <c r="D92" s="6"/>
      <c r="E92" s="26"/>
      <c r="F92" s="26"/>
      <c r="G92" s="26"/>
      <c r="H92" s="55"/>
      <c r="I92" s="5"/>
      <c r="J92" s="5"/>
      <c r="K92" s="5"/>
      <c r="L92" s="5"/>
    </row>
    <row r="93" spans="1:12" ht="15">
      <c r="A93" s="7" t="s">
        <v>493</v>
      </c>
      <c r="B93" s="3"/>
      <c r="C93" s="3"/>
      <c r="D93" s="3"/>
      <c r="E93" s="11"/>
      <c r="F93" s="11"/>
      <c r="G93" s="11"/>
      <c r="H93" s="55"/>
      <c r="I93" s="5"/>
      <c r="J93" s="5"/>
      <c r="K93" s="5"/>
      <c r="L93" s="5"/>
    </row>
    <row r="94" spans="1:12" ht="15">
      <c r="A94" s="7"/>
      <c r="B94" s="3" t="s">
        <v>40</v>
      </c>
      <c r="C94" s="3"/>
      <c r="D94" s="3"/>
      <c r="E94" s="204">
        <v>1000</v>
      </c>
      <c r="F94" s="15"/>
      <c r="G94" s="229">
        <v>16231.8</v>
      </c>
      <c r="H94" s="169"/>
      <c r="I94" s="5"/>
      <c r="J94" s="5"/>
      <c r="K94" s="5"/>
      <c r="L94" s="5"/>
    </row>
    <row r="95" spans="2:12" ht="15">
      <c r="B95" s="3" t="s">
        <v>236</v>
      </c>
      <c r="C95" s="3"/>
      <c r="D95" s="3"/>
      <c r="E95" s="202">
        <v>0</v>
      </c>
      <c r="F95" s="15"/>
      <c r="G95" s="240">
        <v>31503</v>
      </c>
      <c r="H95" s="246"/>
      <c r="I95" s="5"/>
      <c r="J95" s="5"/>
      <c r="K95" s="5"/>
      <c r="L95" s="5"/>
    </row>
    <row r="96" spans="2:12" ht="15">
      <c r="B96" s="3" t="s">
        <v>238</v>
      </c>
      <c r="C96" s="3"/>
      <c r="D96" s="3"/>
      <c r="E96" s="202">
        <v>20712.34</v>
      </c>
      <c r="F96" s="15"/>
      <c r="G96" s="240">
        <v>21641.55</v>
      </c>
      <c r="H96" s="246"/>
      <c r="I96" s="5"/>
      <c r="J96" s="5"/>
      <c r="K96" s="5"/>
      <c r="L96" s="5"/>
    </row>
    <row r="97" spans="2:12" ht="15">
      <c r="B97" s="3" t="s">
        <v>308</v>
      </c>
      <c r="C97" s="3"/>
      <c r="D97" s="3"/>
      <c r="E97" s="202">
        <v>13527</v>
      </c>
      <c r="F97" s="15"/>
      <c r="G97" s="240">
        <v>21938</v>
      </c>
      <c r="H97" s="246"/>
      <c r="I97" s="5"/>
      <c r="J97" s="5"/>
      <c r="K97" s="5"/>
      <c r="L97" s="5"/>
    </row>
    <row r="98" spans="2:12" ht="15">
      <c r="B98" s="3" t="s">
        <v>500</v>
      </c>
      <c r="C98" s="3"/>
      <c r="D98" s="3"/>
      <c r="E98" s="202">
        <v>120207.35</v>
      </c>
      <c r="F98" s="15"/>
      <c r="G98" s="240">
        <v>164925.04</v>
      </c>
      <c r="H98" s="246"/>
      <c r="I98" s="5"/>
      <c r="J98" s="5"/>
      <c r="K98" s="5"/>
      <c r="L98" s="5"/>
    </row>
    <row r="99" spans="2:12" ht="15">
      <c r="B99" s="3" t="s">
        <v>309</v>
      </c>
      <c r="C99" s="3"/>
      <c r="D99" s="3"/>
      <c r="E99" s="202">
        <v>1692.9</v>
      </c>
      <c r="F99" s="15"/>
      <c r="G99" s="240">
        <v>2312.8</v>
      </c>
      <c r="H99" s="246"/>
      <c r="I99" s="5"/>
      <c r="J99" s="5"/>
      <c r="K99" s="5"/>
      <c r="L99" s="5"/>
    </row>
    <row r="100" spans="2:12" ht="15">
      <c r="B100" s="3" t="s">
        <v>318</v>
      </c>
      <c r="C100" s="3"/>
      <c r="D100" s="3"/>
      <c r="E100" s="202">
        <v>4076</v>
      </c>
      <c r="F100" s="15"/>
      <c r="G100" s="240">
        <v>532</v>
      </c>
      <c r="H100" s="246"/>
      <c r="I100" s="5"/>
      <c r="J100" s="5"/>
      <c r="K100" s="5"/>
      <c r="L100" s="5"/>
    </row>
    <row r="101" spans="2:12" ht="15">
      <c r="B101" s="3" t="s">
        <v>307</v>
      </c>
      <c r="C101" s="3"/>
      <c r="D101" s="3"/>
      <c r="E101" s="202">
        <v>600</v>
      </c>
      <c r="F101" s="15"/>
      <c r="G101" s="240">
        <v>700</v>
      </c>
      <c r="H101" s="246"/>
      <c r="I101" s="5"/>
      <c r="J101" s="5"/>
      <c r="K101" s="5"/>
      <c r="L101" s="5"/>
    </row>
    <row r="102" spans="2:12" ht="15">
      <c r="B102" s="3" t="s">
        <v>501</v>
      </c>
      <c r="C102" s="3"/>
      <c r="D102" s="3"/>
      <c r="E102" s="202">
        <v>3298.7</v>
      </c>
      <c r="F102" s="15"/>
      <c r="G102" s="240">
        <v>4565</v>
      </c>
      <c r="H102" s="246"/>
      <c r="I102" s="5"/>
      <c r="J102" s="5"/>
      <c r="K102" s="5"/>
      <c r="L102" s="5"/>
    </row>
    <row r="103" spans="1:12" ht="15">
      <c r="A103" s="3"/>
      <c r="B103" s="3"/>
      <c r="C103" s="3"/>
      <c r="D103" s="3"/>
      <c r="E103" s="14">
        <f>SUM(E94:E102)</f>
        <v>165114.29</v>
      </c>
      <c r="F103" s="15"/>
      <c r="G103" s="241">
        <f>SUM(G94:G102)</f>
        <v>264349.19</v>
      </c>
      <c r="H103" s="246"/>
      <c r="I103" s="5"/>
      <c r="J103" s="5"/>
      <c r="K103" s="5"/>
      <c r="L103" s="5"/>
    </row>
    <row r="104" spans="1:12" ht="15">
      <c r="A104" s="3"/>
      <c r="B104" s="3"/>
      <c r="C104" s="3"/>
      <c r="D104" s="3"/>
      <c r="E104" s="24"/>
      <c r="F104" s="11"/>
      <c r="G104" s="24"/>
      <c r="H104" s="55"/>
      <c r="I104" s="5"/>
      <c r="J104" s="5"/>
      <c r="K104" s="5"/>
      <c r="L104" s="5"/>
    </row>
    <row r="105" spans="1:12" ht="15">
      <c r="A105" s="7" t="s">
        <v>13</v>
      </c>
      <c r="B105" s="3"/>
      <c r="C105" s="3"/>
      <c r="D105" s="3"/>
      <c r="E105" s="11"/>
      <c r="F105" s="11"/>
      <c r="G105" s="11"/>
      <c r="H105" s="55"/>
      <c r="I105" s="5"/>
      <c r="J105" s="5"/>
      <c r="K105" s="5"/>
      <c r="L105" s="5"/>
    </row>
    <row r="106" spans="1:12" ht="15">
      <c r="A106" s="7"/>
      <c r="B106" s="3" t="s">
        <v>40</v>
      </c>
      <c r="C106" s="3"/>
      <c r="D106" s="3"/>
      <c r="E106" s="204">
        <v>18989.25</v>
      </c>
      <c r="F106" s="15"/>
      <c r="G106" s="229">
        <v>0</v>
      </c>
      <c r="H106" s="246"/>
      <c r="I106" s="5"/>
      <c r="J106" s="5"/>
      <c r="K106" s="5"/>
      <c r="L106" s="5"/>
    </row>
    <row r="107" spans="1:12" ht="15">
      <c r="A107" s="3"/>
      <c r="B107" s="3" t="s">
        <v>383</v>
      </c>
      <c r="C107" s="3"/>
      <c r="D107" s="3"/>
      <c r="E107" s="202">
        <v>2751.9</v>
      </c>
      <c r="F107" s="15"/>
      <c r="G107" s="240">
        <v>1329.03</v>
      </c>
      <c r="H107" s="169"/>
      <c r="I107" s="5"/>
      <c r="J107" s="5"/>
      <c r="K107" s="5"/>
      <c r="L107" s="5"/>
    </row>
    <row r="108" spans="2:12" ht="15">
      <c r="B108" s="3" t="s">
        <v>236</v>
      </c>
      <c r="C108" s="3"/>
      <c r="D108" s="3"/>
      <c r="E108" s="202">
        <v>0</v>
      </c>
      <c r="F108" s="15"/>
      <c r="G108" s="240">
        <v>41355</v>
      </c>
      <c r="H108" s="169"/>
      <c r="I108" s="5"/>
      <c r="J108" s="5"/>
      <c r="K108" s="5"/>
      <c r="L108" s="5"/>
    </row>
    <row r="109" spans="2:12" ht="15">
      <c r="B109" s="3" t="s">
        <v>502</v>
      </c>
      <c r="C109" s="3"/>
      <c r="D109" s="3"/>
      <c r="E109" s="202">
        <v>174720</v>
      </c>
      <c r="F109" s="15"/>
      <c r="G109" s="240">
        <v>0</v>
      </c>
      <c r="H109" s="169"/>
      <c r="I109" s="5"/>
      <c r="J109" s="5"/>
      <c r="K109" s="5"/>
      <c r="L109" s="5"/>
    </row>
    <row r="110" spans="1:12" ht="15">
      <c r="A110" s="3"/>
      <c r="B110" s="3" t="s">
        <v>403</v>
      </c>
      <c r="C110" s="3"/>
      <c r="D110" s="3"/>
      <c r="E110" s="202">
        <v>11747</v>
      </c>
      <c r="F110" s="15"/>
      <c r="G110" s="240">
        <v>23071</v>
      </c>
      <c r="H110" s="169"/>
      <c r="I110" s="5"/>
      <c r="J110" s="5"/>
      <c r="K110" s="5"/>
      <c r="L110" s="5"/>
    </row>
    <row r="111" spans="1:12" ht="15">
      <c r="A111" s="3"/>
      <c r="B111" s="3" t="s">
        <v>391</v>
      </c>
      <c r="C111" s="3"/>
      <c r="D111" s="3"/>
      <c r="E111" s="202">
        <v>840</v>
      </c>
      <c r="F111" s="15"/>
      <c r="G111" s="240">
        <v>1120</v>
      </c>
      <c r="H111" s="169"/>
      <c r="I111" s="5"/>
      <c r="J111" s="5"/>
      <c r="K111" s="5"/>
      <c r="L111" s="5"/>
    </row>
    <row r="112" spans="2:12" ht="15">
      <c r="B112" s="3" t="s">
        <v>32</v>
      </c>
      <c r="C112" s="3"/>
      <c r="D112" s="3"/>
      <c r="E112" s="202">
        <v>4537.2</v>
      </c>
      <c r="F112" s="15"/>
      <c r="G112" s="240">
        <v>13782.58</v>
      </c>
      <c r="H112" s="169"/>
      <c r="I112" s="5"/>
      <c r="J112" s="5"/>
      <c r="K112" s="5"/>
      <c r="L112" s="5"/>
    </row>
    <row r="113" spans="2:12" ht="15">
      <c r="B113" s="11" t="s">
        <v>395</v>
      </c>
      <c r="C113" s="3"/>
      <c r="D113" s="3"/>
      <c r="E113" s="202">
        <v>294.05</v>
      </c>
      <c r="F113" s="15"/>
      <c r="G113" s="240">
        <v>32.7</v>
      </c>
      <c r="H113" s="169"/>
      <c r="I113" s="5"/>
      <c r="J113" s="5"/>
      <c r="K113" s="5"/>
      <c r="L113" s="5"/>
    </row>
    <row r="114" spans="2:12" ht="15">
      <c r="B114" s="3" t="s">
        <v>398</v>
      </c>
      <c r="C114" s="3"/>
      <c r="D114" s="3"/>
      <c r="E114" s="202">
        <v>3076.46</v>
      </c>
      <c r="F114" s="15"/>
      <c r="G114" s="240">
        <v>5775.92</v>
      </c>
      <c r="H114" s="169"/>
      <c r="I114" s="5"/>
      <c r="J114" s="5"/>
      <c r="K114" s="5"/>
      <c r="L114" s="5"/>
    </row>
    <row r="115" spans="2:12" ht="15">
      <c r="B115" s="3" t="s">
        <v>34</v>
      </c>
      <c r="C115" s="3"/>
      <c r="D115" s="3"/>
      <c r="E115" s="202">
        <v>728.25</v>
      </c>
      <c r="F115" s="15"/>
      <c r="G115" s="240">
        <v>710.47</v>
      </c>
      <c r="H115" s="169"/>
      <c r="I115" s="5"/>
      <c r="J115" s="5"/>
      <c r="K115" s="5"/>
      <c r="L115" s="5"/>
    </row>
    <row r="116" spans="2:12" ht="15">
      <c r="B116" s="3" t="s">
        <v>36</v>
      </c>
      <c r="C116" s="3"/>
      <c r="D116" s="3"/>
      <c r="E116" s="202">
        <v>2106.8</v>
      </c>
      <c r="F116" s="15"/>
      <c r="G116" s="240">
        <v>2486.8</v>
      </c>
      <c r="H116" s="169"/>
      <c r="I116" s="5"/>
      <c r="J116" s="5"/>
      <c r="K116" s="5"/>
      <c r="L116" s="5"/>
    </row>
    <row r="117" spans="2:12" ht="15">
      <c r="B117" s="3" t="s">
        <v>399</v>
      </c>
      <c r="C117" s="3"/>
      <c r="D117" s="3"/>
      <c r="E117" s="202">
        <v>127506.42</v>
      </c>
      <c r="F117" s="15"/>
      <c r="G117" s="240">
        <v>176490.8</v>
      </c>
      <c r="H117" s="169"/>
      <c r="I117" s="5"/>
      <c r="J117" s="5"/>
      <c r="K117" s="5"/>
      <c r="L117" s="5"/>
    </row>
    <row r="118" spans="2:12" ht="15">
      <c r="B118" s="3" t="s">
        <v>309</v>
      </c>
      <c r="C118" s="3"/>
      <c r="D118" s="3"/>
      <c r="E118" s="202">
        <v>1285.5</v>
      </c>
      <c r="F118" s="15"/>
      <c r="G118" s="240">
        <v>1590.45</v>
      </c>
      <c r="H118" s="169"/>
      <c r="I118" s="5"/>
      <c r="J118" s="5"/>
      <c r="K118" s="5"/>
      <c r="L118" s="5"/>
    </row>
    <row r="119" spans="2:12" ht="15">
      <c r="B119" s="3" t="s">
        <v>259</v>
      </c>
      <c r="C119" s="3"/>
      <c r="D119" s="3"/>
      <c r="E119" s="202">
        <v>593</v>
      </c>
      <c r="F119" s="15"/>
      <c r="G119" s="240">
        <v>10110.55</v>
      </c>
      <c r="H119" s="169"/>
      <c r="I119" s="5"/>
      <c r="J119" s="5"/>
      <c r="K119" s="5"/>
      <c r="L119" s="5"/>
    </row>
    <row r="120" spans="2:12" ht="15">
      <c r="B120" s="3" t="s">
        <v>57</v>
      </c>
      <c r="C120" s="3"/>
      <c r="D120" s="3"/>
      <c r="E120" s="202">
        <v>1320</v>
      </c>
      <c r="F120" s="15"/>
      <c r="G120" s="240">
        <v>2880</v>
      </c>
      <c r="H120" s="169"/>
      <c r="I120" s="5"/>
      <c r="J120" s="5"/>
      <c r="K120" s="5"/>
      <c r="L120" s="5"/>
    </row>
    <row r="121" spans="2:12" ht="15">
      <c r="B121" s="3" t="s">
        <v>56</v>
      </c>
      <c r="C121" s="3"/>
      <c r="D121" s="3"/>
      <c r="E121" s="202">
        <v>30</v>
      </c>
      <c r="F121" s="15"/>
      <c r="G121" s="240">
        <v>30</v>
      </c>
      <c r="H121" s="169"/>
      <c r="I121" s="5"/>
      <c r="J121" s="5"/>
      <c r="K121" s="5"/>
      <c r="L121" s="5"/>
    </row>
    <row r="122" spans="2:12" ht="15">
      <c r="B122" s="3" t="s">
        <v>35</v>
      </c>
      <c r="C122" s="3"/>
      <c r="D122" s="3"/>
      <c r="E122" s="202">
        <v>600</v>
      </c>
      <c r="F122" s="15"/>
      <c r="G122" s="240">
        <v>1200</v>
      </c>
      <c r="H122" s="169"/>
      <c r="I122" s="5"/>
      <c r="J122" s="5"/>
      <c r="K122" s="5"/>
      <c r="L122" s="5"/>
    </row>
    <row r="123" spans="2:12" ht="15">
      <c r="B123" s="3" t="s">
        <v>39</v>
      </c>
      <c r="C123" s="3"/>
      <c r="D123" s="3"/>
      <c r="E123" s="202">
        <v>20705.11</v>
      </c>
      <c r="F123" s="15"/>
      <c r="G123" s="240">
        <v>13151.71</v>
      </c>
      <c r="H123" s="169"/>
      <c r="I123" s="5"/>
      <c r="J123" s="5"/>
      <c r="K123" s="5"/>
      <c r="L123" s="5"/>
    </row>
    <row r="124" spans="2:12" ht="15">
      <c r="B124" s="3" t="s">
        <v>37</v>
      </c>
      <c r="C124" s="3"/>
      <c r="D124" s="3"/>
      <c r="E124" s="202">
        <v>24452.75</v>
      </c>
      <c r="F124" s="15"/>
      <c r="G124" s="240">
        <v>27621.11</v>
      </c>
      <c r="H124" s="169"/>
      <c r="I124" s="5"/>
      <c r="J124" s="5"/>
      <c r="K124" s="5"/>
      <c r="L124" s="5"/>
    </row>
    <row r="125" spans="1:12" ht="15">
      <c r="A125" s="3"/>
      <c r="B125" s="3"/>
      <c r="C125" s="3"/>
      <c r="D125" s="3"/>
      <c r="E125" s="14">
        <f>SUM(E106:E124)</f>
        <v>396283.68999999994</v>
      </c>
      <c r="F125" s="15"/>
      <c r="G125" s="241">
        <f>SUM(G106:G124)</f>
        <v>322738.12</v>
      </c>
      <c r="H125" s="169"/>
      <c r="I125" s="5"/>
      <c r="J125" s="5"/>
      <c r="K125" s="5"/>
      <c r="L125" s="5"/>
    </row>
    <row r="126" spans="1:12" ht="15">
      <c r="A126" s="5"/>
      <c r="B126" s="5"/>
      <c r="C126" s="5"/>
      <c r="D126" s="5"/>
      <c r="E126" s="32"/>
      <c r="G126" s="32"/>
      <c r="I126" s="5"/>
      <c r="J126" s="5"/>
      <c r="K126" s="5"/>
      <c r="L126" s="5"/>
    </row>
    <row r="127" spans="1:12" ht="15">
      <c r="A127" s="7" t="s">
        <v>14</v>
      </c>
      <c r="B127" s="5"/>
      <c r="C127" s="5"/>
      <c r="D127" s="5"/>
      <c r="I127" s="5"/>
      <c r="J127" s="5"/>
      <c r="K127" s="5"/>
      <c r="L127" s="5"/>
    </row>
    <row r="128" spans="1:12" ht="15">
      <c r="A128" s="3"/>
      <c r="B128" s="3" t="s">
        <v>132</v>
      </c>
      <c r="C128" s="3"/>
      <c r="D128" s="3"/>
      <c r="E128" s="204">
        <v>0</v>
      </c>
      <c r="F128" s="15"/>
      <c r="G128" s="229">
        <v>9000</v>
      </c>
      <c r="H128" s="178"/>
      <c r="I128" s="5"/>
      <c r="J128" s="5"/>
      <c r="K128" s="5"/>
      <c r="L128" s="5"/>
    </row>
    <row r="129" spans="1:12" ht="15">
      <c r="A129" s="3"/>
      <c r="B129" s="3" t="s">
        <v>45</v>
      </c>
      <c r="C129" s="3"/>
      <c r="D129" s="3"/>
      <c r="E129" s="202">
        <v>3139.33</v>
      </c>
      <c r="F129" s="15"/>
      <c r="G129" s="240">
        <v>3697.92</v>
      </c>
      <c r="H129" s="169"/>
      <c r="I129" s="5"/>
      <c r="J129" s="5"/>
      <c r="K129" s="5"/>
      <c r="L129" s="5"/>
    </row>
    <row r="130" spans="1:12" ht="15">
      <c r="A130" s="3"/>
      <c r="B130" s="3" t="s">
        <v>503</v>
      </c>
      <c r="C130" s="3"/>
      <c r="D130" s="3"/>
      <c r="E130" s="202">
        <v>16140</v>
      </c>
      <c r="F130" s="15"/>
      <c r="G130" s="240">
        <v>56684.56</v>
      </c>
      <c r="H130" s="178"/>
      <c r="I130" s="5"/>
      <c r="J130" s="5"/>
      <c r="K130" s="5"/>
      <c r="L130" s="5"/>
    </row>
    <row r="131" spans="1:12" ht="15">
      <c r="A131" s="3"/>
      <c r="B131" s="3" t="s">
        <v>50</v>
      </c>
      <c r="C131" s="3"/>
      <c r="D131" s="3"/>
      <c r="E131" s="202">
        <v>6980.71</v>
      </c>
      <c r="F131" s="15"/>
      <c r="G131" s="240">
        <v>8049.29</v>
      </c>
      <c r="H131" s="178"/>
      <c r="I131" s="5"/>
      <c r="J131" s="5"/>
      <c r="K131" s="5"/>
      <c r="L131" s="5"/>
    </row>
    <row r="132" spans="1:12" ht="15">
      <c r="A132" s="3"/>
      <c r="B132" s="3" t="s">
        <v>504</v>
      </c>
      <c r="C132" s="3"/>
      <c r="D132" s="3"/>
      <c r="E132" s="202">
        <v>110</v>
      </c>
      <c r="F132" s="15"/>
      <c r="G132" s="240">
        <v>540</v>
      </c>
      <c r="H132" s="178"/>
      <c r="I132" s="5"/>
      <c r="J132" s="5"/>
      <c r="K132" s="5"/>
      <c r="L132" s="5"/>
    </row>
    <row r="133" spans="1:12" ht="15">
      <c r="A133" s="3"/>
      <c r="B133" s="3" t="s">
        <v>467</v>
      </c>
      <c r="C133" s="3"/>
      <c r="D133" s="3"/>
      <c r="E133" s="202">
        <v>1035</v>
      </c>
      <c r="F133" s="15"/>
      <c r="G133" s="240">
        <v>600</v>
      </c>
      <c r="H133" s="169"/>
      <c r="I133" s="5"/>
      <c r="J133" s="5"/>
      <c r="K133" s="5"/>
      <c r="L133" s="5"/>
    </row>
    <row r="134" spans="1:12" ht="15">
      <c r="A134" s="3"/>
      <c r="B134" s="3" t="s">
        <v>505</v>
      </c>
      <c r="C134" s="3"/>
      <c r="D134" s="3"/>
      <c r="E134" s="202">
        <v>150</v>
      </c>
      <c r="F134" s="15"/>
      <c r="G134" s="240">
        <v>0</v>
      </c>
      <c r="H134" s="169"/>
      <c r="I134" s="5"/>
      <c r="J134" s="5"/>
      <c r="K134" s="5"/>
      <c r="L134" s="5"/>
    </row>
    <row r="135" spans="1:12" ht="15">
      <c r="A135" s="3"/>
      <c r="B135" s="3" t="s">
        <v>506</v>
      </c>
      <c r="C135" s="3"/>
      <c r="D135" s="3"/>
      <c r="E135" s="202">
        <v>0</v>
      </c>
      <c r="F135" s="15"/>
      <c r="G135" s="240">
        <v>100</v>
      </c>
      <c r="H135" s="178"/>
      <c r="I135" s="5"/>
      <c r="J135" s="5"/>
      <c r="K135" s="5"/>
      <c r="L135" s="5"/>
    </row>
    <row r="136" spans="1:12" ht="15">
      <c r="A136" s="3"/>
      <c r="B136" s="3" t="s">
        <v>51</v>
      </c>
      <c r="C136" s="3"/>
      <c r="D136" s="3"/>
      <c r="E136" s="202">
        <v>3963.19</v>
      </c>
      <c r="F136" s="15"/>
      <c r="G136" s="240">
        <v>9376.79</v>
      </c>
      <c r="H136" s="178"/>
      <c r="I136" s="5"/>
      <c r="J136" s="5"/>
      <c r="K136" s="5"/>
      <c r="L136" s="5"/>
    </row>
    <row r="137" spans="1:12" ht="15">
      <c r="A137" s="3"/>
      <c r="B137" s="3" t="s">
        <v>390</v>
      </c>
      <c r="C137" s="3"/>
      <c r="D137" s="3"/>
      <c r="E137" s="202">
        <v>0</v>
      </c>
      <c r="F137" s="15"/>
      <c r="G137" s="240">
        <v>304</v>
      </c>
      <c r="H137" s="169"/>
      <c r="I137" s="5"/>
      <c r="J137" s="5"/>
      <c r="K137" s="5"/>
      <c r="L137" s="5"/>
    </row>
    <row r="138" spans="1:12" ht="15">
      <c r="A138" s="3"/>
      <c r="B138" s="3" t="s">
        <v>52</v>
      </c>
      <c r="C138" s="3"/>
      <c r="D138" s="3"/>
      <c r="E138" s="202">
        <v>350</v>
      </c>
      <c r="F138" s="15"/>
      <c r="G138" s="240">
        <v>3900</v>
      </c>
      <c r="H138" s="169"/>
      <c r="I138" s="5"/>
      <c r="J138" s="5"/>
      <c r="K138" s="5"/>
      <c r="L138" s="5"/>
    </row>
    <row r="139" spans="1:12" ht="15">
      <c r="A139" s="3"/>
      <c r="B139" s="11" t="s">
        <v>507</v>
      </c>
      <c r="C139" s="3"/>
      <c r="D139" s="3"/>
      <c r="E139" s="202">
        <v>230</v>
      </c>
      <c r="F139" s="15"/>
      <c r="G139" s="240">
        <v>100</v>
      </c>
      <c r="H139" s="169"/>
      <c r="I139" s="5"/>
      <c r="J139" s="5"/>
      <c r="K139" s="5"/>
      <c r="L139" s="5"/>
    </row>
    <row r="140" spans="1:12" ht="15">
      <c r="A140" s="3"/>
      <c r="B140" s="11" t="s">
        <v>508</v>
      </c>
      <c r="C140" s="3"/>
      <c r="D140" s="3"/>
      <c r="E140" s="202">
        <v>0</v>
      </c>
      <c r="F140" s="15"/>
      <c r="G140" s="240">
        <v>105160</v>
      </c>
      <c r="H140" s="169"/>
      <c r="I140" s="5"/>
      <c r="J140" s="5"/>
      <c r="K140" s="5"/>
      <c r="L140" s="5"/>
    </row>
    <row r="141" spans="1:12" ht="15">
      <c r="A141" s="3"/>
      <c r="B141" s="11" t="s">
        <v>509</v>
      </c>
      <c r="C141" s="3"/>
      <c r="D141" s="3"/>
      <c r="E141" s="202">
        <v>57888</v>
      </c>
      <c r="F141" s="15"/>
      <c r="G141" s="240">
        <v>77184</v>
      </c>
      <c r="H141" s="169"/>
      <c r="I141" s="5"/>
      <c r="J141" s="5"/>
      <c r="K141" s="5"/>
      <c r="L141" s="5"/>
    </row>
    <row r="142" spans="1:12" ht="15">
      <c r="A142" s="3"/>
      <c r="B142" s="11" t="s">
        <v>332</v>
      </c>
      <c r="C142" s="3"/>
      <c r="D142" s="3"/>
      <c r="E142" s="202">
        <v>6085.7</v>
      </c>
      <c r="F142" s="15"/>
      <c r="G142" s="240">
        <v>13056.3</v>
      </c>
      <c r="H142" s="169"/>
      <c r="I142" s="5"/>
      <c r="J142" s="5"/>
      <c r="K142" s="5"/>
      <c r="L142" s="5"/>
    </row>
    <row r="143" spans="1:12" ht="15">
      <c r="A143" s="3"/>
      <c r="B143" s="3" t="s">
        <v>400</v>
      </c>
      <c r="C143" s="3"/>
      <c r="D143" s="3"/>
      <c r="E143" s="202">
        <v>2113.18</v>
      </c>
      <c r="F143" s="15"/>
      <c r="G143" s="240">
        <v>4809.33</v>
      </c>
      <c r="H143" s="169"/>
      <c r="I143" s="5"/>
      <c r="J143" s="5"/>
      <c r="K143" s="5"/>
      <c r="L143" s="5"/>
    </row>
    <row r="144" spans="1:12" ht="15">
      <c r="A144" s="3"/>
      <c r="B144" s="3" t="s">
        <v>510</v>
      </c>
      <c r="C144" s="3"/>
      <c r="D144" s="3"/>
      <c r="E144" s="202">
        <v>8925</v>
      </c>
      <c r="F144" s="15"/>
      <c r="G144" s="240">
        <v>0</v>
      </c>
      <c r="H144" s="169"/>
      <c r="I144" s="5"/>
      <c r="J144" s="5"/>
      <c r="K144" s="5"/>
      <c r="L144" s="5"/>
    </row>
    <row r="145" spans="1:12" ht="15">
      <c r="A145" s="3"/>
      <c r="B145" s="3" t="s">
        <v>708</v>
      </c>
      <c r="C145" s="3"/>
      <c r="D145" s="3"/>
      <c r="E145" s="202">
        <v>2000</v>
      </c>
      <c r="F145" s="15"/>
      <c r="G145" s="240">
        <v>0</v>
      </c>
      <c r="H145" s="169"/>
      <c r="I145" s="5"/>
      <c r="J145" s="5"/>
      <c r="K145" s="5"/>
      <c r="L145" s="5"/>
    </row>
    <row r="146" spans="1:12" ht="15">
      <c r="A146" s="3"/>
      <c r="B146" s="11"/>
      <c r="C146" s="3"/>
      <c r="E146" s="14">
        <f>SUM(E128:E145)</f>
        <v>109110.10999999999</v>
      </c>
      <c r="F146" s="33"/>
      <c r="G146" s="241">
        <f>SUM(G128:G145)</f>
        <v>292562.19</v>
      </c>
      <c r="H146" s="178"/>
      <c r="I146" s="5"/>
      <c r="J146" s="5"/>
      <c r="K146" s="5"/>
      <c r="L146" s="5"/>
    </row>
    <row r="147" spans="1:12" ht="15.75" thickBot="1">
      <c r="A147" s="3"/>
      <c r="B147" s="11"/>
      <c r="C147" s="3"/>
      <c r="E147" s="32"/>
      <c r="G147" s="32"/>
      <c r="I147" s="5"/>
      <c r="J147" s="5"/>
      <c r="K147" s="5"/>
      <c r="L147" s="5"/>
    </row>
    <row r="148" spans="1:12" ht="15.75" thickBot="1">
      <c r="A148" s="3"/>
      <c r="B148" s="3"/>
      <c r="C148" s="3"/>
      <c r="D148" s="3"/>
      <c r="E148" s="25">
        <f>E146+E125+E103</f>
        <v>670508.09</v>
      </c>
      <c r="F148" s="11"/>
      <c r="G148" s="26">
        <f>G146+G125+G103</f>
        <v>879649.5</v>
      </c>
      <c r="H148" s="11"/>
      <c r="I148" s="5"/>
      <c r="J148" s="5"/>
      <c r="K148" s="5"/>
      <c r="L148" s="5"/>
    </row>
    <row r="149" spans="1:12" ht="15.75" thickTop="1">
      <c r="A149" s="3"/>
      <c r="B149" s="3"/>
      <c r="C149" s="3"/>
      <c r="D149" s="3"/>
      <c r="E149" s="78"/>
      <c r="F149" s="11"/>
      <c r="G149" s="78"/>
      <c r="H149" s="11"/>
      <c r="I149" s="5"/>
      <c r="J149" s="5"/>
      <c r="K149" s="5"/>
      <c r="L149" s="5"/>
    </row>
    <row r="150" spans="9:12" ht="15">
      <c r="I150" s="5"/>
      <c r="J150" s="5"/>
      <c r="K150" s="5"/>
      <c r="L150" s="5"/>
    </row>
    <row r="151" spans="9:12" ht="15">
      <c r="I151" s="5"/>
      <c r="J151" s="5"/>
      <c r="K151" s="5"/>
      <c r="L151" s="5"/>
    </row>
    <row r="152" spans="9:12" ht="15">
      <c r="I152" s="5"/>
      <c r="J152" s="5"/>
      <c r="K152" s="5"/>
      <c r="L152" s="5"/>
    </row>
    <row r="153" spans="9:12" ht="15">
      <c r="I153" s="5"/>
      <c r="J153" s="5"/>
      <c r="K153" s="5"/>
      <c r="L153" s="5"/>
    </row>
    <row r="154" spans="9:12" ht="15">
      <c r="I154" s="5"/>
      <c r="J154" s="5"/>
      <c r="K154" s="5"/>
      <c r="L154" s="5"/>
    </row>
    <row r="155" spans="9:12" ht="15">
      <c r="I155" s="5"/>
      <c r="J155" s="5"/>
      <c r="K155" s="5"/>
      <c r="L155" s="5"/>
    </row>
    <row r="156" spans="9:12" ht="15">
      <c r="I156" s="5"/>
      <c r="J156" s="5"/>
      <c r="K156" s="5"/>
      <c r="L156" s="5"/>
    </row>
    <row r="157" spans="9:12" ht="15">
      <c r="I157" s="5"/>
      <c r="J157" s="5"/>
      <c r="K157" s="5"/>
      <c r="L157" s="5"/>
    </row>
    <row r="158" spans="9:12" ht="15">
      <c r="I158" s="5"/>
      <c r="J158" s="5"/>
      <c r="K158" s="5"/>
      <c r="L158" s="5"/>
    </row>
    <row r="159" spans="1:12" ht="15">
      <c r="A159" s="3"/>
      <c r="B159" s="3"/>
      <c r="C159" s="3"/>
      <c r="D159" s="3"/>
      <c r="E159" s="11"/>
      <c r="F159" s="11"/>
      <c r="G159" s="11"/>
      <c r="H159" s="11"/>
      <c r="I159" s="5"/>
      <c r="J159" s="5"/>
      <c r="K159" s="5"/>
      <c r="L159" s="5"/>
    </row>
    <row r="160" spans="1:12" ht="15">
      <c r="A160" s="3"/>
      <c r="B160" s="3"/>
      <c r="C160" s="3"/>
      <c r="D160" s="3"/>
      <c r="E160" s="11"/>
      <c r="F160" s="11"/>
      <c r="G160" s="11"/>
      <c r="H160" s="11"/>
      <c r="I160" s="5"/>
      <c r="J160" s="5"/>
      <c r="K160" s="5"/>
      <c r="L160" s="5"/>
    </row>
    <row r="161" spans="1:12" ht="15">
      <c r="A161" s="3"/>
      <c r="B161" s="3"/>
      <c r="C161" s="3"/>
      <c r="D161" s="3"/>
      <c r="E161" s="11"/>
      <c r="F161" s="11"/>
      <c r="G161" s="11"/>
      <c r="H161" s="11"/>
      <c r="I161" s="5"/>
      <c r="J161" s="5"/>
      <c r="K161" s="5"/>
      <c r="L161" s="5"/>
    </row>
    <row r="162" spans="9:12" ht="15">
      <c r="I162" s="5"/>
      <c r="J162" s="5"/>
      <c r="K162" s="5"/>
      <c r="L162" s="5"/>
    </row>
    <row r="163" spans="9:12" ht="15">
      <c r="I163" s="5"/>
      <c r="J163" s="5"/>
      <c r="K163" s="5"/>
      <c r="L163" s="5"/>
    </row>
    <row r="164" spans="9:12" ht="15">
      <c r="I164" s="5"/>
      <c r="J164" s="5"/>
      <c r="K164" s="5"/>
      <c r="L164" s="5"/>
    </row>
    <row r="216" spans="1:9" ht="15">
      <c r="A216" s="2" t="s">
        <v>488</v>
      </c>
      <c r="B216" s="5"/>
      <c r="C216" s="5"/>
      <c r="D216" s="5"/>
      <c r="E216" s="49" t="e">
        <f>#REF!</f>
        <v>#REF!</v>
      </c>
      <c r="F216" s="15"/>
      <c r="G216" s="49" t="e">
        <f>#REF!</f>
        <v>#REF!</v>
      </c>
      <c r="H216" s="121"/>
      <c r="I216" s="33"/>
    </row>
    <row r="217" spans="1:9" ht="15">
      <c r="A217" s="10" t="s">
        <v>494</v>
      </c>
      <c r="B217" s="5"/>
      <c r="C217" s="5"/>
      <c r="D217" s="5"/>
      <c r="E217" s="19"/>
      <c r="F217" s="19"/>
      <c r="G217" s="19"/>
      <c r="H217" s="50" t="s">
        <v>118</v>
      </c>
      <c r="I217" s="33"/>
    </row>
    <row r="218" spans="1:9" ht="15">
      <c r="A218" s="5"/>
      <c r="B218" s="11"/>
      <c r="C218" s="11"/>
      <c r="D218" s="11"/>
      <c r="E218" s="16"/>
      <c r="F218" s="15"/>
      <c r="G218" s="16"/>
      <c r="H218" s="19"/>
      <c r="I218" s="33"/>
    </row>
    <row r="219" spans="1:13" ht="15">
      <c r="A219" s="5"/>
      <c r="B219" s="11" t="s">
        <v>511</v>
      </c>
      <c r="C219" s="11"/>
      <c r="D219" s="11"/>
      <c r="E219" s="15">
        <f>E11+E14</f>
        <v>11034337.480000002</v>
      </c>
      <c r="F219" s="15"/>
      <c r="G219" s="15">
        <f>G11+G14</f>
        <v>11320989.92</v>
      </c>
      <c r="H219" s="16"/>
      <c r="I219" s="121"/>
      <c r="J219" s="121"/>
      <c r="K219" s="121"/>
      <c r="L219" s="121"/>
      <c r="M219" s="33"/>
    </row>
    <row r="220" spans="1:13" ht="15">
      <c r="A220" s="5"/>
      <c r="B220" s="11" t="s">
        <v>366</v>
      </c>
      <c r="C220" s="11"/>
      <c r="D220" s="11"/>
      <c r="E220" s="15">
        <f>E18</f>
        <v>379550</v>
      </c>
      <c r="F220" s="15"/>
      <c r="G220" s="15">
        <v>0</v>
      </c>
      <c r="H220" s="15">
        <f aca="true" t="shared" si="0" ref="H220:H231">E219-G219</f>
        <v>-286652.4399999976</v>
      </c>
      <c r="I220" s="49" t="s">
        <v>120</v>
      </c>
      <c r="J220" s="49" t="s">
        <v>125</v>
      </c>
      <c r="K220" s="49" t="s">
        <v>126</v>
      </c>
      <c r="L220" s="49" t="s">
        <v>127</v>
      </c>
      <c r="M220" s="33"/>
    </row>
    <row r="221" spans="1:13" ht="15">
      <c r="A221" s="5"/>
      <c r="B221" s="11" t="s">
        <v>512</v>
      </c>
      <c r="C221" s="11"/>
      <c r="D221" s="11"/>
      <c r="E221" s="15">
        <f>E17</f>
        <v>1337845.48</v>
      </c>
      <c r="F221" s="15"/>
      <c r="G221" s="15">
        <f>G17</f>
        <v>2261920.71</v>
      </c>
      <c r="H221" s="15">
        <f t="shared" si="0"/>
        <v>379550</v>
      </c>
      <c r="I221" s="19"/>
      <c r="J221" s="19"/>
      <c r="K221" s="19"/>
      <c r="L221" s="19"/>
      <c r="M221" s="33"/>
    </row>
    <row r="222" spans="1:13" ht="15">
      <c r="A222" s="5"/>
      <c r="B222" s="11" t="s">
        <v>179</v>
      </c>
      <c r="C222" s="11"/>
      <c r="D222" s="11"/>
      <c r="E222" s="15">
        <f>-E28</f>
        <v>-56579.36</v>
      </c>
      <c r="F222" s="15"/>
      <c r="G222" s="15">
        <f>-G28</f>
        <v>-11300</v>
      </c>
      <c r="H222" s="15">
        <f t="shared" si="0"/>
        <v>-924075.23</v>
      </c>
      <c r="I222" s="16"/>
      <c r="J222" s="16"/>
      <c r="K222" s="16"/>
      <c r="L222" s="16"/>
      <c r="M222" s="33"/>
    </row>
    <row r="223" spans="1:13" ht="15">
      <c r="A223" s="5"/>
      <c r="B223" s="3" t="s">
        <v>495</v>
      </c>
      <c r="C223" s="11"/>
      <c r="D223" s="11"/>
      <c r="E223" s="15">
        <f>-E25</f>
        <v>-4514922.25</v>
      </c>
      <c r="F223" s="15"/>
      <c r="G223" s="15">
        <f>-G25</f>
        <v>-2880000</v>
      </c>
      <c r="H223" s="15">
        <f t="shared" si="0"/>
        <v>-45279.36</v>
      </c>
      <c r="I223" s="51"/>
      <c r="J223" s="15"/>
      <c r="K223" s="15">
        <f>H220+J223</f>
        <v>-286652.4399999976</v>
      </c>
      <c r="L223" s="15"/>
      <c r="M223" s="33"/>
    </row>
    <row r="224" spans="1:13" ht="15">
      <c r="A224" s="5"/>
      <c r="B224" s="3" t="s">
        <v>369</v>
      </c>
      <c r="C224" s="11"/>
      <c r="D224" s="11"/>
      <c r="E224" s="15">
        <f>-E26</f>
        <v>0</v>
      </c>
      <c r="F224" s="15"/>
      <c r="G224" s="15">
        <f>-G26</f>
        <v>-5311905.03</v>
      </c>
      <c r="H224" s="15">
        <f t="shared" si="0"/>
        <v>-1634922.25</v>
      </c>
      <c r="I224" s="15"/>
      <c r="J224" s="15"/>
      <c r="K224" s="15">
        <f>H221+J224</f>
        <v>379550</v>
      </c>
      <c r="L224" s="15"/>
      <c r="M224" s="33"/>
    </row>
    <row r="225" spans="1:13" ht="15">
      <c r="A225" s="5"/>
      <c r="B225" s="3" t="s">
        <v>27</v>
      </c>
      <c r="C225" s="11"/>
      <c r="D225" s="11"/>
      <c r="E225" s="15">
        <f>-E29</f>
        <v>-318700</v>
      </c>
      <c r="F225" s="15"/>
      <c r="G225" s="15">
        <f>-G29</f>
        <v>-55700</v>
      </c>
      <c r="H225" s="15">
        <f t="shared" si="0"/>
        <v>5311905.03</v>
      </c>
      <c r="I225" s="15"/>
      <c r="J225" s="15"/>
      <c r="K225" s="15"/>
      <c r="L225" s="15">
        <f>-H222-J225</f>
        <v>924075.23</v>
      </c>
      <c r="M225" s="33"/>
    </row>
    <row r="226" spans="1:13" ht="15">
      <c r="A226" s="5"/>
      <c r="B226" s="3" t="s">
        <v>109</v>
      </c>
      <c r="C226" s="11"/>
      <c r="D226" s="11"/>
      <c r="E226" s="15"/>
      <c r="F226" s="15"/>
      <c r="G226" s="15"/>
      <c r="H226" s="15">
        <f t="shared" si="0"/>
        <v>-263000</v>
      </c>
      <c r="I226" s="15"/>
      <c r="J226" s="15"/>
      <c r="K226" s="15">
        <f>H223+J226</f>
        <v>-45279.36</v>
      </c>
      <c r="L226" s="15"/>
      <c r="M226" s="33"/>
    </row>
    <row r="227" spans="1:13" ht="15">
      <c r="A227" s="5"/>
      <c r="B227" s="11" t="s">
        <v>513</v>
      </c>
      <c r="C227" s="11"/>
      <c r="D227" s="11"/>
      <c r="E227" s="15" t="e">
        <f>-#REF!</f>
        <v>#REF!</v>
      </c>
      <c r="F227" s="15"/>
      <c r="G227" s="15" t="e">
        <f>-#REF!</f>
        <v>#REF!</v>
      </c>
      <c r="H227" s="15">
        <f t="shared" si="0"/>
        <v>0</v>
      </c>
      <c r="I227" s="51" t="s">
        <v>122</v>
      </c>
      <c r="J227" s="15">
        <f>-H224</f>
        <v>1634922.25</v>
      </c>
      <c r="K227" s="15">
        <f>H224+J227</f>
        <v>0</v>
      </c>
      <c r="L227" s="15"/>
      <c r="M227" s="33"/>
    </row>
    <row r="228" spans="1:13" ht="15">
      <c r="A228" s="5"/>
      <c r="B228" s="11" t="s">
        <v>110</v>
      </c>
      <c r="C228" s="11"/>
      <c r="D228" s="11"/>
      <c r="E228" s="15">
        <f>-E41</f>
        <v>-8380000</v>
      </c>
      <c r="F228" s="15"/>
      <c r="G228" s="15">
        <f>-G41</f>
        <v>-8380000</v>
      </c>
      <c r="H228" s="15" t="e">
        <f t="shared" si="0"/>
        <v>#REF!</v>
      </c>
      <c r="I228" s="51" t="s">
        <v>121</v>
      </c>
      <c r="J228" s="15">
        <f>-J227</f>
        <v>-1634922.25</v>
      </c>
      <c r="K228" s="15"/>
      <c r="L228" s="15">
        <f>-H225-J228</f>
        <v>-3676982.7800000003</v>
      </c>
      <c r="M228" s="33"/>
    </row>
    <row r="229" spans="1:13" ht="15">
      <c r="A229" s="5"/>
      <c r="B229" s="11" t="s">
        <v>514</v>
      </c>
      <c r="C229" s="11"/>
      <c r="D229" s="11"/>
      <c r="E229" s="15">
        <f>G229</f>
        <v>-1385797.77</v>
      </c>
      <c r="F229" s="15"/>
      <c r="G229" s="15">
        <f>-G42</f>
        <v>-1385797.77</v>
      </c>
      <c r="H229" s="15">
        <f t="shared" si="0"/>
        <v>0</v>
      </c>
      <c r="I229" s="51" t="s">
        <v>123</v>
      </c>
      <c r="J229" s="15"/>
      <c r="K229" s="15"/>
      <c r="L229" s="15"/>
      <c r="M229" s="33"/>
    </row>
    <row r="230" spans="1:13" ht="15">
      <c r="A230" s="5"/>
      <c r="B230" s="11" t="s">
        <v>515</v>
      </c>
      <c r="C230" s="11"/>
      <c r="D230" s="11"/>
      <c r="E230" s="15" t="e">
        <f>-#REF!</f>
        <v>#REF!</v>
      </c>
      <c r="F230" s="15"/>
      <c r="G230" s="15" t="e">
        <f>-#REF!</f>
        <v>#REF!</v>
      </c>
      <c r="H230" s="15">
        <f t="shared" si="0"/>
        <v>0</v>
      </c>
      <c r="I230" s="15"/>
      <c r="J230" s="15"/>
      <c r="K230" s="15">
        <f>H227+J230</f>
        <v>0</v>
      </c>
      <c r="L230" s="15"/>
      <c r="M230" s="33"/>
    </row>
    <row r="231" spans="1:13" ht="15">
      <c r="A231" s="5"/>
      <c r="B231" s="11"/>
      <c r="C231" s="11"/>
      <c r="D231" s="11"/>
      <c r="E231" s="15"/>
      <c r="F231" s="15"/>
      <c r="G231" s="15"/>
      <c r="H231" s="15" t="e">
        <f t="shared" si="0"/>
        <v>#REF!</v>
      </c>
      <c r="I231" s="51" t="s">
        <v>519</v>
      </c>
      <c r="J231" s="15" t="e">
        <f>-H228</f>
        <v>#REF!</v>
      </c>
      <c r="K231" s="15" t="e">
        <f>H228+J231</f>
        <v>#REF!</v>
      </c>
      <c r="L231" s="15"/>
      <c r="M231" s="33"/>
    </row>
    <row r="232" spans="1:13" ht="15">
      <c r="A232" s="5"/>
      <c r="B232" s="11" t="s">
        <v>516</v>
      </c>
      <c r="C232" s="11"/>
      <c r="D232" s="11"/>
      <c r="E232" s="15"/>
      <c r="F232" s="15"/>
      <c r="G232" s="15"/>
      <c r="H232" s="15"/>
      <c r="I232" s="15"/>
      <c r="J232" s="15"/>
      <c r="K232" s="15"/>
      <c r="L232" s="15"/>
      <c r="M232" s="33"/>
    </row>
    <row r="233" spans="1:13" ht="15">
      <c r="A233" s="5"/>
      <c r="B233" s="11" t="s">
        <v>517</v>
      </c>
      <c r="C233" s="11"/>
      <c r="D233" s="11"/>
      <c r="E233" s="15"/>
      <c r="F233" s="15"/>
      <c r="G233" s="15"/>
      <c r="H233" s="15">
        <f>E232-G232</f>
        <v>0</v>
      </c>
      <c r="I233" s="15"/>
      <c r="J233" s="15"/>
      <c r="K233" s="15"/>
      <c r="L233" s="15"/>
      <c r="M233" s="33"/>
    </row>
    <row r="234" spans="1:13" ht="15">
      <c r="A234" s="5"/>
      <c r="B234" s="11" t="s">
        <v>11</v>
      </c>
      <c r="C234" s="11"/>
      <c r="D234" s="11"/>
      <c r="E234" s="15"/>
      <c r="F234" s="15"/>
      <c r="G234" s="15"/>
      <c r="H234" s="15">
        <f>E233-G233</f>
        <v>0</v>
      </c>
      <c r="I234" s="51" t="s">
        <v>520</v>
      </c>
      <c r="J234" s="15" t="e">
        <f>-J231</f>
        <v>#REF!</v>
      </c>
      <c r="K234" s="15" t="e">
        <f>H231+J234</f>
        <v>#REF!</v>
      </c>
      <c r="L234" s="15"/>
      <c r="M234" s="33"/>
    </row>
    <row r="235" spans="1:13" ht="15">
      <c r="A235" s="5"/>
      <c r="B235" s="3" t="s">
        <v>518</v>
      </c>
      <c r="C235" s="3"/>
      <c r="D235" s="13"/>
      <c r="E235" s="15">
        <f>E125</f>
        <v>396283.68999999994</v>
      </c>
      <c r="F235" s="15"/>
      <c r="G235" s="15"/>
      <c r="H235" s="15">
        <f>E234-G234</f>
        <v>0</v>
      </c>
      <c r="I235" s="15"/>
      <c r="J235" s="15"/>
      <c r="K235" s="15"/>
      <c r="L235" s="15"/>
      <c r="M235" s="33"/>
    </row>
    <row r="236" spans="1:13" ht="15">
      <c r="A236" s="5"/>
      <c r="B236" s="3" t="s">
        <v>115</v>
      </c>
      <c r="C236" s="3"/>
      <c r="D236" s="13"/>
      <c r="E236" s="15">
        <v>0</v>
      </c>
      <c r="F236" s="15"/>
      <c r="G236" s="15"/>
      <c r="H236" s="15">
        <f>E235-G235</f>
        <v>396283.68999999994</v>
      </c>
      <c r="I236" s="15"/>
      <c r="J236" s="15"/>
      <c r="K236" s="15"/>
      <c r="L236" s="15"/>
      <c r="M236" s="33"/>
    </row>
    <row r="237" spans="1:13" ht="15">
      <c r="A237" s="5"/>
      <c r="B237" s="3"/>
      <c r="C237" s="3"/>
      <c r="D237" s="3"/>
      <c r="E237" s="15"/>
      <c r="F237" s="15"/>
      <c r="G237" s="15"/>
      <c r="H237" s="15">
        <f>E236-G236</f>
        <v>0</v>
      </c>
      <c r="I237" s="51"/>
      <c r="J237" s="15"/>
      <c r="K237" s="15"/>
      <c r="L237" s="15"/>
      <c r="M237" s="33"/>
    </row>
    <row r="238" spans="1:13" ht="15">
      <c r="A238" s="3"/>
      <c r="B238" s="3"/>
      <c r="C238" s="3"/>
      <c r="D238" s="3"/>
      <c r="E238" s="24" t="e">
        <f>SUM(E218:E237)</f>
        <v>#REF!</v>
      </c>
      <c r="F238" s="11"/>
      <c r="G238" s="24" t="e">
        <f>SUM(G218:G237)</f>
        <v>#REF!</v>
      </c>
      <c r="H238" s="11"/>
      <c r="I238" s="15"/>
      <c r="J238" s="15"/>
      <c r="K238" s="15"/>
      <c r="L238" s="15"/>
      <c r="M238" s="33"/>
    </row>
    <row r="239" spans="1:13" ht="15">
      <c r="A239" s="3"/>
      <c r="B239" s="3"/>
      <c r="C239" s="3"/>
      <c r="D239" s="3"/>
      <c r="E239" s="28"/>
      <c r="F239" s="11"/>
      <c r="G239" s="28"/>
      <c r="H239" s="24" t="e">
        <f>SUM(H219:H238)</f>
        <v>#REF!</v>
      </c>
      <c r="I239" s="11"/>
      <c r="J239" s="15"/>
      <c r="K239" s="15">
        <f>H236+J239</f>
        <v>396283.68999999994</v>
      </c>
      <c r="L239" s="15"/>
      <c r="M239" s="33"/>
    </row>
    <row r="240" spans="1:13" ht="15">
      <c r="A240" s="3"/>
      <c r="B240" s="3"/>
      <c r="C240" s="3"/>
      <c r="D240" s="3"/>
      <c r="E240" s="11"/>
      <c r="F240" s="11"/>
      <c r="G240" s="11"/>
      <c r="H240" s="28"/>
      <c r="I240" s="122"/>
      <c r="J240" s="15"/>
      <c r="K240" s="15"/>
      <c r="L240" s="15"/>
      <c r="M240" s="33"/>
    </row>
    <row r="241" spans="1:13" ht="15">
      <c r="A241" s="5"/>
      <c r="B241" s="5"/>
      <c r="C241" s="5"/>
      <c r="D241" s="5"/>
      <c r="E241" s="12"/>
      <c r="F241" s="12"/>
      <c r="G241" s="12"/>
      <c r="H241" s="11"/>
      <c r="I241" s="11"/>
      <c r="J241" s="15"/>
      <c r="K241" s="15"/>
      <c r="L241" s="15"/>
      <c r="M241" s="33"/>
    </row>
    <row r="242" spans="1:12" ht="15">
      <c r="A242" s="5"/>
      <c r="B242" s="2"/>
      <c r="C242" s="3"/>
      <c r="D242" s="3"/>
      <c r="E242" s="11"/>
      <c r="F242" s="11"/>
      <c r="G242" s="11"/>
      <c r="H242" s="12"/>
      <c r="I242" s="24"/>
      <c r="J242" s="24" t="e">
        <f>SUM(J222:J241)</f>
        <v>#REF!</v>
      </c>
      <c r="K242" s="24" t="e">
        <f>SUM(K222:K241)</f>
        <v>#REF!</v>
      </c>
      <c r="L242" s="24">
        <f>SUM(L222:L241)</f>
        <v>-2752907.5500000003</v>
      </c>
    </row>
    <row r="243" spans="1:12" ht="15">
      <c r="A243" s="5"/>
      <c r="B243" s="3"/>
      <c r="C243" s="3"/>
      <c r="D243" s="3"/>
      <c r="E243" s="11"/>
      <c r="F243" s="11"/>
      <c r="G243" s="11"/>
      <c r="H243" s="11"/>
      <c r="I243" s="11"/>
      <c r="J243" s="28"/>
      <c r="K243" s="28"/>
      <c r="L243" s="28"/>
    </row>
    <row r="244" spans="1:12" ht="15">
      <c r="A244" s="5"/>
      <c r="B244" s="3"/>
      <c r="C244" s="3"/>
      <c r="D244" s="3"/>
      <c r="E244" s="11"/>
      <c r="F244" s="11"/>
      <c r="G244" s="11"/>
      <c r="H244" s="11"/>
      <c r="I244" s="11"/>
      <c r="J244" s="11"/>
      <c r="K244" s="11"/>
      <c r="L244" s="11"/>
    </row>
    <row r="245" spans="1:12" ht="15">
      <c r="A245" s="3"/>
      <c r="B245" s="3"/>
      <c r="C245" s="3"/>
      <c r="D245" s="3"/>
      <c r="E245" s="11"/>
      <c r="F245" s="11"/>
      <c r="G245" s="11"/>
      <c r="H245" s="11"/>
      <c r="I245" s="12"/>
      <c r="J245" s="12"/>
      <c r="K245" s="12"/>
      <c r="L245" s="12"/>
    </row>
    <row r="246" spans="1:12" ht="15">
      <c r="A246" s="3"/>
      <c r="B246" s="3"/>
      <c r="C246" s="3"/>
      <c r="D246" s="3"/>
      <c r="E246" s="11"/>
      <c r="F246" s="11"/>
      <c r="G246" s="11"/>
      <c r="H246" s="11"/>
      <c r="I246" s="12"/>
      <c r="J246" s="12"/>
      <c r="K246" s="12"/>
      <c r="L246" s="12"/>
    </row>
    <row r="247" spans="1:12" ht="15">
      <c r="A247" s="3"/>
      <c r="B247" s="3"/>
      <c r="C247" s="3"/>
      <c r="D247" s="3"/>
      <c r="E247" s="3"/>
      <c r="F247" s="3"/>
      <c r="G247" s="3"/>
      <c r="H247" s="11"/>
      <c r="I247" s="12"/>
      <c r="J247" s="12"/>
      <c r="K247" s="12"/>
      <c r="L247" s="12"/>
    </row>
    <row r="248" spans="1:12" ht="15">
      <c r="A248" s="3"/>
      <c r="B248" s="3"/>
      <c r="C248" s="3"/>
      <c r="D248" s="3"/>
      <c r="E248" s="3"/>
      <c r="F248" s="3"/>
      <c r="G248" s="3"/>
      <c r="H248" s="3"/>
      <c r="I248" s="12"/>
      <c r="J248" s="12"/>
      <c r="K248" s="12"/>
      <c r="L248" s="12"/>
    </row>
    <row r="249" spans="1:12" ht="15">
      <c r="A249" s="3"/>
      <c r="B249" s="3"/>
      <c r="C249" s="3"/>
      <c r="D249" s="3"/>
      <c r="E249" s="3"/>
      <c r="F249" s="3"/>
      <c r="G249" s="3"/>
      <c r="H249" s="3"/>
      <c r="I249" s="12"/>
      <c r="J249" s="12"/>
      <c r="K249" s="12"/>
      <c r="L249" s="12"/>
    </row>
    <row r="250" spans="1:12" ht="15">
      <c r="A250" s="3"/>
      <c r="B250" s="3"/>
      <c r="C250" s="3"/>
      <c r="D250" s="3"/>
      <c r="E250" s="3"/>
      <c r="F250" s="3"/>
      <c r="G250" s="3"/>
      <c r="H250" s="3"/>
      <c r="I250" s="12"/>
      <c r="J250" s="12"/>
      <c r="K250" s="12"/>
      <c r="L250" s="12"/>
    </row>
    <row r="251" spans="1:12" ht="15">
      <c r="A251" s="3"/>
      <c r="B251" s="3"/>
      <c r="C251" s="3"/>
      <c r="D251" s="3"/>
      <c r="E251" s="3"/>
      <c r="F251" s="3"/>
      <c r="G251" s="3"/>
      <c r="H251" s="3"/>
      <c r="I251" s="5"/>
      <c r="J251" s="5"/>
      <c r="K251" s="5"/>
      <c r="L251" s="5"/>
    </row>
    <row r="252" spans="1:12" ht="15">
      <c r="A252" s="3"/>
      <c r="B252" s="3"/>
      <c r="C252" s="3"/>
      <c r="D252" s="3"/>
      <c r="E252" s="3"/>
      <c r="F252" s="3"/>
      <c r="G252" s="3"/>
      <c r="H252" s="3"/>
      <c r="I252" s="5"/>
      <c r="J252" s="5"/>
      <c r="K252" s="5"/>
      <c r="L252" s="5"/>
    </row>
    <row r="253" spans="1:12" ht="15">
      <c r="A253" s="3"/>
      <c r="B253" s="3"/>
      <c r="C253" s="3"/>
      <c r="D253" s="3"/>
      <c r="E253" s="3"/>
      <c r="F253" s="3"/>
      <c r="G253" s="3"/>
      <c r="H253" s="3"/>
      <c r="I253" s="5"/>
      <c r="J253" s="5"/>
      <c r="K253" s="5"/>
      <c r="L253" s="5"/>
    </row>
    <row r="254" spans="1:12" ht="15">
      <c r="A254" s="3"/>
      <c r="B254" s="5"/>
      <c r="C254" s="5"/>
      <c r="D254" s="5"/>
      <c r="E254" s="5"/>
      <c r="F254" s="5"/>
      <c r="G254" s="5"/>
      <c r="H254" s="3"/>
      <c r="I254" s="5"/>
      <c r="J254" s="5"/>
      <c r="K254" s="5"/>
      <c r="L254" s="5"/>
    </row>
    <row r="255" spans="1:12" ht="15">
      <c r="A255" s="3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ht="15">
      <c r="A256" s="3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ht="1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ht="1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ht="1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ht="1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ht="1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ht="1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ht="1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ht="1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ht="1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ht="1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ht="1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ht="1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ht="1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ht="1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8:12" ht="15">
      <c r="H271" s="5"/>
      <c r="I271" s="5"/>
      <c r="J271" s="5"/>
      <c r="K271" s="5"/>
      <c r="L271" s="5"/>
    </row>
    <row r="272" spans="9:12" ht="15">
      <c r="I272" s="5"/>
      <c r="J272" s="5"/>
      <c r="K272" s="5"/>
      <c r="L272" s="5"/>
    </row>
    <row r="273" spans="9:12" ht="15">
      <c r="I273" s="5"/>
      <c r="J273" s="5"/>
      <c r="K273" s="5"/>
      <c r="L273" s="5"/>
    </row>
    <row r="274" spans="9:12" ht="15">
      <c r="I274" s="5"/>
      <c r="J274" s="5"/>
      <c r="K274" s="5"/>
      <c r="L274" s="5"/>
    </row>
  </sheetData>
  <printOptions/>
  <pageMargins left="0.7874015748031497" right="0.5905511811023623" top="0.5905511811023623" bottom="0.3937007874015748" header="0" footer="0"/>
  <pageSetup fitToHeight="1" fitToWidth="1" orientation="portrait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0"/>
  <sheetViews>
    <sheetView showOutlineSymbols="0" zoomScale="87" zoomScaleNormal="87" workbookViewId="0" topLeftCell="A17">
      <selection activeCell="C22" sqref="C22"/>
    </sheetView>
  </sheetViews>
  <sheetFormatPr defaultColWidth="8.88671875" defaultRowHeight="15"/>
  <cols>
    <col min="1" max="1" width="3.6640625" style="1" customWidth="1"/>
    <col min="2" max="2" width="15.6640625" style="1" customWidth="1"/>
    <col min="3" max="3" width="10.6640625" style="1" customWidth="1"/>
    <col min="4" max="4" width="9.6640625" style="1" customWidth="1"/>
    <col min="5" max="5" width="12.6640625" style="1" customWidth="1"/>
    <col min="6" max="6" width="3.6640625" style="1" customWidth="1"/>
    <col min="7" max="8" width="11.6640625" style="1" customWidth="1"/>
    <col min="9" max="9" width="3.6640625" style="1" customWidth="1"/>
    <col min="10" max="10" width="10.6640625" style="1" customWidth="1"/>
    <col min="11" max="11" width="12.88671875" style="1" customWidth="1"/>
    <col min="12" max="13" width="10.6640625" style="1" customWidth="1"/>
    <col min="14" max="16384" width="9.6640625" style="1" customWidth="1"/>
  </cols>
  <sheetData>
    <row r="1" spans="1:14" ht="15">
      <c r="A1" s="2" t="s">
        <v>521</v>
      </c>
      <c r="B1" s="3"/>
      <c r="C1" s="3"/>
      <c r="D1" s="3"/>
      <c r="E1" s="3"/>
      <c r="F1" s="3"/>
      <c r="G1" s="4" t="e">
        <f>#REF!</f>
        <v>#REF!</v>
      </c>
      <c r="H1" s="3"/>
      <c r="I1" s="3"/>
      <c r="J1" s="3"/>
      <c r="K1" s="3"/>
      <c r="L1" s="3"/>
      <c r="M1" s="5"/>
      <c r="N1" s="5"/>
    </row>
    <row r="2" spans="1:14" ht="15">
      <c r="A2" s="2" t="e">
        <f>#REF!</f>
        <v>#REF!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5"/>
      <c r="N2" s="5"/>
    </row>
    <row r="3" spans="1:14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5"/>
      <c r="N3" s="5"/>
    </row>
    <row r="4" spans="1:14" ht="15">
      <c r="A4" s="6"/>
      <c r="B4" s="6"/>
      <c r="C4" s="6"/>
      <c r="D4" s="6"/>
      <c r="E4" s="6"/>
      <c r="F4" s="6"/>
      <c r="G4" s="6"/>
      <c r="H4" s="3"/>
      <c r="I4" s="3"/>
      <c r="J4" s="3"/>
      <c r="K4" s="3"/>
      <c r="L4" s="3"/>
      <c r="M4" s="5"/>
      <c r="N4" s="5"/>
    </row>
    <row r="5" spans="1:14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5"/>
      <c r="N5" s="5"/>
    </row>
    <row r="6" spans="1:14" ht="15">
      <c r="A6" s="3"/>
      <c r="B6" s="11"/>
      <c r="C6" s="11"/>
      <c r="D6" s="11"/>
      <c r="E6" s="8" t="e">
        <f>#REF!</f>
        <v>#REF!</v>
      </c>
      <c r="F6" s="3"/>
      <c r="G6" s="8" t="e">
        <f>#REF!</f>
        <v>#REF!</v>
      </c>
      <c r="H6" s="10"/>
      <c r="I6" s="3"/>
      <c r="J6" s="3"/>
      <c r="K6" s="3"/>
      <c r="L6" s="3"/>
      <c r="M6" s="5"/>
      <c r="N6" s="5"/>
    </row>
    <row r="7" spans="1:14" ht="15">
      <c r="A7" s="3"/>
      <c r="B7" s="11"/>
      <c r="C7" s="11"/>
      <c r="D7" s="11"/>
      <c r="E7" s="13"/>
      <c r="F7" s="11"/>
      <c r="G7" s="11"/>
      <c r="H7" s="11"/>
      <c r="I7" s="3"/>
      <c r="J7" s="3"/>
      <c r="K7" s="3"/>
      <c r="L7" s="3"/>
      <c r="M7" s="5"/>
      <c r="N7" s="5"/>
    </row>
    <row r="8" spans="1:14" ht="15">
      <c r="A8" s="10" t="s">
        <v>1</v>
      </c>
      <c r="B8" s="11"/>
      <c r="C8" s="11"/>
      <c r="D8" s="11"/>
      <c r="E8" s="13"/>
      <c r="F8" s="11"/>
      <c r="G8" s="11"/>
      <c r="H8" s="11"/>
      <c r="I8" s="3"/>
      <c r="J8" s="3"/>
      <c r="K8" s="3"/>
      <c r="L8" s="3"/>
      <c r="M8" s="5"/>
      <c r="N8" s="5"/>
    </row>
    <row r="9" spans="1:14" ht="15">
      <c r="A9" s="10"/>
      <c r="B9" s="11"/>
      <c r="C9" s="11"/>
      <c r="D9" s="11"/>
      <c r="E9" s="13"/>
      <c r="F9" s="11"/>
      <c r="G9" s="11"/>
      <c r="H9" s="11"/>
      <c r="I9" s="3"/>
      <c r="J9" s="3"/>
      <c r="K9" s="3"/>
      <c r="L9" s="3"/>
      <c r="M9" s="5"/>
      <c r="N9" s="5"/>
    </row>
    <row r="10" spans="1:14" ht="15">
      <c r="A10" s="3" t="s">
        <v>2</v>
      </c>
      <c r="B10" s="11"/>
      <c r="C10" s="11"/>
      <c r="D10" s="11"/>
      <c r="E10" s="201">
        <v>7339.15</v>
      </c>
      <c r="F10" s="11"/>
      <c r="G10" s="11">
        <v>7862.64</v>
      </c>
      <c r="H10" s="11"/>
      <c r="I10" s="3"/>
      <c r="J10" s="3"/>
      <c r="K10" s="3"/>
      <c r="L10" s="3"/>
      <c r="M10" s="5"/>
      <c r="N10" s="5"/>
    </row>
    <row r="11" spans="1:14" ht="15">
      <c r="A11" s="3"/>
      <c r="B11" s="11"/>
      <c r="C11" s="11"/>
      <c r="D11" s="11"/>
      <c r="E11" s="13"/>
      <c r="F11" s="11"/>
      <c r="G11" s="11"/>
      <c r="H11" s="11"/>
      <c r="I11" s="3"/>
      <c r="J11" s="5"/>
      <c r="K11" s="5"/>
      <c r="L11" s="5"/>
      <c r="M11" s="5"/>
      <c r="N11" s="5"/>
    </row>
    <row r="12" spans="1:14" ht="15">
      <c r="A12" s="3" t="s">
        <v>489</v>
      </c>
      <c r="B12" s="11"/>
      <c r="C12" s="11"/>
      <c r="D12" s="11"/>
      <c r="E12" s="13">
        <f>K12</f>
        <v>4454299.08</v>
      </c>
      <c r="F12" s="11"/>
      <c r="G12" s="11">
        <f>L12</f>
        <v>4451149.08</v>
      </c>
      <c r="H12" s="66" t="s">
        <v>60</v>
      </c>
      <c r="I12" s="3"/>
      <c r="J12" s="3" t="s">
        <v>405</v>
      </c>
      <c r="K12" s="201">
        <v>4454299.08</v>
      </c>
      <c r="L12" s="201">
        <v>4451149.08</v>
      </c>
      <c r="M12" s="5"/>
      <c r="N12" s="5"/>
    </row>
    <row r="13" spans="1:14" ht="15">
      <c r="A13" s="3"/>
      <c r="B13" s="11"/>
      <c r="C13" s="11"/>
      <c r="D13" s="11"/>
      <c r="E13" s="13"/>
      <c r="F13" s="11"/>
      <c r="G13" s="11"/>
      <c r="H13" s="11"/>
      <c r="I13" s="3"/>
      <c r="J13" s="5"/>
      <c r="K13" s="5"/>
      <c r="L13" s="5"/>
      <c r="M13" s="5"/>
      <c r="N13" s="5"/>
    </row>
    <row r="14" spans="1:14" ht="15">
      <c r="A14" s="3" t="s">
        <v>4</v>
      </c>
      <c r="B14" s="11"/>
      <c r="C14" s="11"/>
      <c r="D14" s="11"/>
      <c r="E14" s="13"/>
      <c r="F14" s="11"/>
      <c r="G14" s="11"/>
      <c r="H14" s="11"/>
      <c r="I14" s="5"/>
      <c r="J14" s="5"/>
      <c r="K14" s="5"/>
      <c r="L14" s="5"/>
      <c r="M14" s="5"/>
      <c r="N14" s="5"/>
    </row>
    <row r="15" spans="1:14" ht="15">
      <c r="A15" s="3"/>
      <c r="B15" s="11" t="s">
        <v>361</v>
      </c>
      <c r="C15" s="11"/>
      <c r="D15" s="11"/>
      <c r="E15" s="14">
        <f>K18</f>
        <v>1635061.7400000002</v>
      </c>
      <c r="F15" s="15"/>
      <c r="G15" s="229">
        <f>L18</f>
        <v>1962036.3000000007</v>
      </c>
      <c r="H15" s="238" t="s">
        <v>60</v>
      </c>
      <c r="I15" s="5"/>
      <c r="J15" s="3" t="s">
        <v>405</v>
      </c>
      <c r="K15" s="201">
        <v>11134276.76</v>
      </c>
      <c r="L15" s="13">
        <v>10026997.28</v>
      </c>
      <c r="M15" s="5"/>
      <c r="N15" s="5"/>
    </row>
    <row r="16" spans="1:14" ht="15">
      <c r="A16" s="3"/>
      <c r="B16" s="11" t="s">
        <v>170</v>
      </c>
      <c r="C16" s="5"/>
      <c r="D16" s="5"/>
      <c r="E16" s="202">
        <v>488167.64</v>
      </c>
      <c r="F16" s="74"/>
      <c r="G16" s="240">
        <v>131844</v>
      </c>
      <c r="H16" s="169"/>
      <c r="I16" s="3"/>
      <c r="J16" s="3" t="s">
        <v>406</v>
      </c>
      <c r="K16" s="201">
        <v>2013751.38</v>
      </c>
      <c r="L16" s="13">
        <v>1972202.22</v>
      </c>
      <c r="M16" s="5"/>
      <c r="N16" s="5"/>
    </row>
    <row r="17" spans="1:14" ht="15">
      <c r="A17" s="3"/>
      <c r="B17" s="11" t="s">
        <v>21</v>
      </c>
      <c r="C17" s="11"/>
      <c r="D17" s="11"/>
      <c r="E17" s="202">
        <v>0</v>
      </c>
      <c r="F17" s="15"/>
      <c r="G17" s="240">
        <v>5639.07</v>
      </c>
      <c r="H17" s="169"/>
      <c r="I17" s="3"/>
      <c r="J17" s="3" t="s">
        <v>407</v>
      </c>
      <c r="K17" s="201">
        <f>-11324679.96-188286.44</f>
        <v>-11512966.4</v>
      </c>
      <c r="L17" s="13">
        <f>-9906309.2-130854</f>
        <v>-10037163.2</v>
      </c>
      <c r="M17" s="5"/>
      <c r="N17" s="5"/>
    </row>
    <row r="18" spans="1:14" ht="15">
      <c r="A18" s="3"/>
      <c r="B18" s="11" t="s">
        <v>524</v>
      </c>
      <c r="E18" s="202">
        <v>5259.88</v>
      </c>
      <c r="F18" s="15"/>
      <c r="G18" s="240">
        <v>444363.52</v>
      </c>
      <c r="H18" s="169"/>
      <c r="I18" s="3"/>
      <c r="J18" s="3"/>
      <c r="K18" s="25">
        <f>SUM(K15:K17)</f>
        <v>1635061.7400000002</v>
      </c>
      <c r="L18" s="25">
        <f>SUM(L15:L17)</f>
        <v>1962036.3000000007</v>
      </c>
      <c r="M18" s="5"/>
      <c r="N18" s="5"/>
    </row>
    <row r="19" spans="1:14" ht="15">
      <c r="A19" s="3"/>
      <c r="B19" s="11" t="s">
        <v>525</v>
      </c>
      <c r="C19" s="11"/>
      <c r="D19" s="11"/>
      <c r="E19" s="202">
        <v>2600</v>
      </c>
      <c r="F19" s="15"/>
      <c r="G19" s="240">
        <v>0</v>
      </c>
      <c r="H19" s="169"/>
      <c r="I19" s="3"/>
      <c r="K19" s="78"/>
      <c r="L19" s="78"/>
      <c r="M19" s="5"/>
      <c r="N19" s="5"/>
    </row>
    <row r="20" spans="1:14" ht="15">
      <c r="A20" s="3"/>
      <c r="B20" s="11" t="s">
        <v>275</v>
      </c>
      <c r="C20" s="11"/>
      <c r="D20" s="11"/>
      <c r="E20" s="202">
        <v>3190657.65</v>
      </c>
      <c r="F20" s="15"/>
      <c r="G20" s="240">
        <v>3432864.31</v>
      </c>
      <c r="H20" s="169"/>
      <c r="I20" s="3"/>
      <c r="M20" s="5"/>
      <c r="N20" s="5"/>
    </row>
    <row r="21" spans="1:14" ht="15">
      <c r="A21" s="3"/>
      <c r="B21" s="11" t="s">
        <v>366</v>
      </c>
      <c r="C21" s="11"/>
      <c r="D21" s="11"/>
      <c r="E21" s="202">
        <v>176245.94</v>
      </c>
      <c r="F21" s="15"/>
      <c r="G21" s="240">
        <v>85171.94</v>
      </c>
      <c r="H21" s="169"/>
      <c r="I21" s="3"/>
      <c r="J21" s="5"/>
      <c r="K21" s="5"/>
      <c r="L21" s="5"/>
      <c r="M21" s="5"/>
      <c r="N21" s="5"/>
    </row>
    <row r="22" spans="1:14" ht="15">
      <c r="A22" s="3"/>
      <c r="B22" s="3" t="s">
        <v>367</v>
      </c>
      <c r="C22" s="3"/>
      <c r="D22" s="3"/>
      <c r="E22" s="202">
        <v>27370.32</v>
      </c>
      <c r="F22" s="17"/>
      <c r="G22" s="240">
        <v>26981.25</v>
      </c>
      <c r="H22" s="169"/>
      <c r="I22" s="3"/>
      <c r="J22" s="3"/>
      <c r="K22" s="3"/>
      <c r="L22" s="13"/>
      <c r="M22" s="5"/>
      <c r="N22" s="5"/>
    </row>
    <row r="23" spans="1:14" ht="15">
      <c r="A23" s="3"/>
      <c r="B23" s="11"/>
      <c r="C23" s="11"/>
      <c r="D23" s="11"/>
      <c r="E23" s="20">
        <f>SUM(E15:E22)</f>
        <v>5525363.170000001</v>
      </c>
      <c r="F23" s="15"/>
      <c r="G23" s="242">
        <f>SUM(G15:G22)</f>
        <v>6088900.3900000015</v>
      </c>
      <c r="H23" s="169"/>
      <c r="I23" s="3"/>
      <c r="J23" s="3"/>
      <c r="K23" s="3"/>
      <c r="L23" s="3"/>
      <c r="M23" s="5"/>
      <c r="N23" s="5"/>
    </row>
    <row r="24" spans="1:14" ht="15">
      <c r="A24" s="3"/>
      <c r="B24" s="11"/>
      <c r="C24" s="11"/>
      <c r="D24" s="11"/>
      <c r="E24" s="23"/>
      <c r="F24" s="11"/>
      <c r="G24" s="24"/>
      <c r="H24" s="12"/>
      <c r="I24" s="3"/>
      <c r="J24" s="3"/>
      <c r="K24" s="13"/>
      <c r="L24" s="3"/>
      <c r="M24" s="5"/>
      <c r="N24" s="5"/>
    </row>
    <row r="25" spans="1:14" ht="15">
      <c r="A25" s="3" t="s">
        <v>5</v>
      </c>
      <c r="B25" s="11"/>
      <c r="C25" s="11"/>
      <c r="D25" s="11"/>
      <c r="E25" s="13"/>
      <c r="F25" s="11"/>
      <c r="G25" s="11"/>
      <c r="H25" s="11"/>
      <c r="I25" s="3"/>
      <c r="J25" s="5"/>
      <c r="K25" s="5"/>
      <c r="L25" s="3"/>
      <c r="M25" s="5"/>
      <c r="N25" s="5"/>
    </row>
    <row r="26" spans="2:14" ht="15">
      <c r="B26" s="11" t="s">
        <v>179</v>
      </c>
      <c r="C26" s="11"/>
      <c r="D26" s="11"/>
      <c r="E26" s="204">
        <v>20002.5</v>
      </c>
      <c r="F26" s="15"/>
      <c r="G26" s="229">
        <v>7500</v>
      </c>
      <c r="H26" s="162"/>
      <c r="I26" s="5"/>
      <c r="J26" s="5"/>
      <c r="K26" s="5"/>
      <c r="L26" s="3"/>
      <c r="M26" s="5"/>
      <c r="N26" s="5"/>
    </row>
    <row r="27" spans="1:14" ht="15">
      <c r="A27" s="3"/>
      <c r="B27" s="11" t="s">
        <v>27</v>
      </c>
      <c r="C27" s="11"/>
      <c r="D27" s="11"/>
      <c r="E27" s="202">
        <v>91443</v>
      </c>
      <c r="F27" s="15"/>
      <c r="G27" s="240">
        <v>63000</v>
      </c>
      <c r="H27" s="162"/>
      <c r="I27" s="5"/>
      <c r="J27" s="5"/>
      <c r="K27" s="5"/>
      <c r="L27" s="3"/>
      <c r="M27" s="5"/>
      <c r="N27" s="5"/>
    </row>
    <row r="28" spans="1:14" ht="15">
      <c r="A28" s="3"/>
      <c r="B28" s="11" t="s">
        <v>453</v>
      </c>
      <c r="C28" s="11"/>
      <c r="D28" s="11"/>
      <c r="E28" s="202">
        <v>42600</v>
      </c>
      <c r="F28" s="15"/>
      <c r="G28" s="240">
        <v>7600</v>
      </c>
      <c r="H28" s="162"/>
      <c r="I28" s="5"/>
      <c r="J28" s="5"/>
      <c r="K28" s="5"/>
      <c r="L28" s="3"/>
      <c r="M28" s="5"/>
      <c r="N28" s="5"/>
    </row>
    <row r="29" spans="1:14" ht="15">
      <c r="A29" s="3"/>
      <c r="B29" s="11" t="s">
        <v>454</v>
      </c>
      <c r="C29" s="11"/>
      <c r="D29" s="11"/>
      <c r="E29" s="202">
        <v>40200</v>
      </c>
      <c r="F29" s="15"/>
      <c r="G29" s="240">
        <v>41000</v>
      </c>
      <c r="H29" s="178"/>
      <c r="I29" s="3"/>
      <c r="J29" s="3"/>
      <c r="K29" s="3"/>
      <c r="L29" s="3"/>
      <c r="M29" s="5"/>
      <c r="N29" s="5"/>
    </row>
    <row r="30" spans="1:14" ht="15">
      <c r="A30" s="5"/>
      <c r="B30" s="11"/>
      <c r="C30" s="11"/>
      <c r="D30" s="11"/>
      <c r="E30" s="20">
        <f>SUM(E26:E29)</f>
        <v>194245.5</v>
      </c>
      <c r="F30" s="15"/>
      <c r="G30" s="242">
        <f>SUM(G26:G29)</f>
        <v>119100</v>
      </c>
      <c r="H30" s="169"/>
      <c r="I30" s="3"/>
      <c r="J30" s="3"/>
      <c r="K30" s="3"/>
      <c r="L30" s="3"/>
      <c r="M30" s="5"/>
      <c r="N30" s="5"/>
    </row>
    <row r="31" spans="1:14" ht="15">
      <c r="A31" s="3"/>
      <c r="B31" s="11"/>
      <c r="C31" s="11"/>
      <c r="D31" s="11"/>
      <c r="E31" s="23"/>
      <c r="F31" s="11"/>
      <c r="G31" s="24"/>
      <c r="H31" s="11"/>
      <c r="I31" s="3"/>
      <c r="J31" s="3"/>
      <c r="K31" s="3"/>
      <c r="L31" s="3"/>
      <c r="M31" s="5"/>
      <c r="N31" s="5"/>
    </row>
    <row r="32" spans="1:14" ht="15">
      <c r="A32" s="3" t="s">
        <v>6</v>
      </c>
      <c r="B32" s="11"/>
      <c r="C32" s="11"/>
      <c r="D32" s="11"/>
      <c r="E32" s="13">
        <f>E23-E30</f>
        <v>5331117.670000001</v>
      </c>
      <c r="F32" s="11"/>
      <c r="G32" s="11">
        <f>G23-G30</f>
        <v>5969800.3900000015</v>
      </c>
      <c r="H32" s="11"/>
      <c r="I32" s="3"/>
      <c r="J32" s="3"/>
      <c r="K32" s="3"/>
      <c r="L32" s="3"/>
      <c r="M32" s="5"/>
      <c r="N32" s="5"/>
    </row>
    <row r="33" spans="8:14" ht="15">
      <c r="H33" s="11"/>
      <c r="I33" s="3"/>
      <c r="J33" s="3"/>
      <c r="K33" s="3"/>
      <c r="L33" s="3"/>
      <c r="M33" s="5"/>
      <c r="N33" s="5"/>
    </row>
    <row r="34" spans="1:14" ht="15">
      <c r="A34" s="3"/>
      <c r="B34" s="11"/>
      <c r="C34" s="11"/>
      <c r="D34" s="11"/>
      <c r="E34" s="23">
        <f>E10+E32+E12</f>
        <v>9792755.900000002</v>
      </c>
      <c r="F34" s="11"/>
      <c r="G34" s="24">
        <f>G10+G32+G12</f>
        <v>10428812.110000001</v>
      </c>
      <c r="H34" s="11"/>
      <c r="I34" s="3"/>
      <c r="J34" s="3"/>
      <c r="K34" s="3"/>
      <c r="L34" s="3"/>
      <c r="M34" s="5"/>
      <c r="N34" s="5"/>
    </row>
    <row r="35" spans="1:14" ht="15">
      <c r="A35" s="5"/>
      <c r="B35" s="11"/>
      <c r="C35" s="11"/>
      <c r="D35" s="11"/>
      <c r="E35" s="27"/>
      <c r="F35" s="11"/>
      <c r="G35" s="28"/>
      <c r="H35" s="11"/>
      <c r="I35" s="3"/>
      <c r="J35" s="3"/>
      <c r="K35" s="3"/>
      <c r="L35" s="3"/>
      <c r="M35" s="5"/>
      <c r="N35" s="5"/>
    </row>
    <row r="36" spans="1:14" ht="15">
      <c r="A36" s="10" t="s">
        <v>7</v>
      </c>
      <c r="B36" s="11"/>
      <c r="C36" s="11"/>
      <c r="D36" s="11"/>
      <c r="E36" s="13"/>
      <c r="F36" s="11"/>
      <c r="G36" s="11"/>
      <c r="H36" s="11"/>
      <c r="I36" s="3"/>
      <c r="J36" s="3"/>
      <c r="K36" s="3"/>
      <c r="L36" s="3"/>
      <c r="M36" s="5"/>
      <c r="N36" s="5"/>
    </row>
    <row r="37" spans="1:14" ht="15">
      <c r="A37" s="3"/>
      <c r="B37" s="11"/>
      <c r="C37" s="11"/>
      <c r="D37" s="11"/>
      <c r="E37" s="13"/>
      <c r="F37" s="11"/>
      <c r="G37" s="11"/>
      <c r="H37" s="11"/>
      <c r="I37" s="3"/>
      <c r="J37" s="3"/>
      <c r="K37" s="3"/>
      <c r="L37" s="3"/>
      <c r="M37" s="5"/>
      <c r="N37" s="5"/>
    </row>
    <row r="38" spans="1:14" ht="15">
      <c r="A38" s="3" t="s">
        <v>8</v>
      </c>
      <c r="B38" s="11"/>
      <c r="C38" s="11"/>
      <c r="D38" s="11"/>
      <c r="E38" s="201">
        <v>250000</v>
      </c>
      <c r="F38" s="11"/>
      <c r="G38" s="11">
        <v>250000</v>
      </c>
      <c r="H38" s="11"/>
      <c r="I38" s="3"/>
      <c r="J38" s="3"/>
      <c r="K38" s="3"/>
      <c r="L38" s="3"/>
      <c r="M38" s="5"/>
      <c r="N38" s="5"/>
    </row>
    <row r="39" spans="1:14" ht="15">
      <c r="A39" s="3" t="s">
        <v>10</v>
      </c>
      <c r="B39" s="11"/>
      <c r="C39" s="11"/>
      <c r="D39" s="11"/>
      <c r="E39" s="13">
        <f>E92</f>
        <v>2215820.71</v>
      </c>
      <c r="F39" s="11"/>
      <c r="G39" s="11">
        <f>G92</f>
        <v>2135497.65</v>
      </c>
      <c r="H39" s="11"/>
      <c r="I39" s="3"/>
      <c r="J39" s="3"/>
      <c r="K39" s="3"/>
      <c r="L39" s="3"/>
      <c r="M39" s="5"/>
      <c r="N39" s="5"/>
    </row>
    <row r="40" spans="1:14" ht="15">
      <c r="A40" s="3"/>
      <c r="B40" s="11"/>
      <c r="C40" s="11"/>
      <c r="D40" s="11"/>
      <c r="E40" s="13"/>
      <c r="F40" s="11"/>
      <c r="G40" s="11"/>
      <c r="H40" s="11"/>
      <c r="I40" s="3"/>
      <c r="J40" s="3"/>
      <c r="K40" s="3"/>
      <c r="L40" s="3"/>
      <c r="M40" s="5"/>
      <c r="N40" s="5"/>
    </row>
    <row r="41" spans="1:14" ht="15">
      <c r="A41" s="3" t="s">
        <v>522</v>
      </c>
      <c r="B41" s="11"/>
      <c r="C41" s="11"/>
      <c r="D41" s="11"/>
      <c r="E41" s="13"/>
      <c r="F41" s="11"/>
      <c r="G41" s="11"/>
      <c r="H41" s="5"/>
      <c r="I41" s="5"/>
      <c r="J41" s="5"/>
      <c r="K41" s="5"/>
      <c r="L41" s="3"/>
      <c r="M41" s="5"/>
      <c r="N41" s="5"/>
    </row>
    <row r="42" spans="1:14" ht="15">
      <c r="A42" s="3"/>
      <c r="B42" s="11" t="s">
        <v>105</v>
      </c>
      <c r="C42" s="11"/>
      <c r="D42" s="11"/>
      <c r="E42" s="13">
        <f>K42</f>
        <v>3208400</v>
      </c>
      <c r="F42" s="11"/>
      <c r="G42" s="11">
        <v>2162000</v>
      </c>
      <c r="H42" s="66" t="s">
        <v>60</v>
      </c>
      <c r="I42" s="3"/>
      <c r="J42" s="3" t="s">
        <v>95</v>
      </c>
      <c r="K42" s="201">
        <v>3208400</v>
      </c>
      <c r="L42" s="3"/>
      <c r="M42" s="5"/>
      <c r="N42" s="5"/>
    </row>
    <row r="43" spans="1:14" ht="15">
      <c r="A43" s="3"/>
      <c r="B43" s="11" t="s">
        <v>451</v>
      </c>
      <c r="C43" s="11"/>
      <c r="D43" s="11"/>
      <c r="E43" s="13">
        <f>K45</f>
        <v>4075535.19</v>
      </c>
      <c r="F43" s="11"/>
      <c r="G43" s="11">
        <v>5838314.46</v>
      </c>
      <c r="H43" s="66" t="s">
        <v>60</v>
      </c>
      <c r="I43" s="3"/>
      <c r="J43" s="3" t="s">
        <v>135</v>
      </c>
      <c r="K43" s="206">
        <v>4075535.19</v>
      </c>
      <c r="L43" s="3"/>
      <c r="M43" s="5"/>
      <c r="N43" s="5"/>
    </row>
    <row r="44" spans="1:14" ht="15">
      <c r="A44" s="3"/>
      <c r="B44" s="11" t="s">
        <v>279</v>
      </c>
      <c r="C44" s="11"/>
      <c r="D44" s="11"/>
      <c r="E44" s="201">
        <v>43000</v>
      </c>
      <c r="F44" s="11"/>
      <c r="G44" s="11">
        <v>43000</v>
      </c>
      <c r="H44" s="12"/>
      <c r="I44" s="3"/>
      <c r="J44" s="3" t="s">
        <v>70</v>
      </c>
      <c r="K44" s="201">
        <v>0</v>
      </c>
      <c r="L44" s="3"/>
      <c r="M44" s="5"/>
      <c r="N44" s="5"/>
    </row>
    <row r="45" spans="1:14" ht="15">
      <c r="A45" s="3"/>
      <c r="B45" s="11"/>
      <c r="C45" s="11"/>
      <c r="D45" s="11"/>
      <c r="E45" s="13"/>
      <c r="F45" s="11"/>
      <c r="G45" s="11"/>
      <c r="H45" s="11"/>
      <c r="I45" s="3"/>
      <c r="J45" s="3"/>
      <c r="K45" s="25">
        <f>K44+K43</f>
        <v>4075535.19</v>
      </c>
      <c r="L45" s="3"/>
      <c r="M45" s="5"/>
      <c r="N45" s="5"/>
    </row>
    <row r="46" spans="1:14" ht="15">
      <c r="A46" s="3"/>
      <c r="B46" s="11"/>
      <c r="C46" s="11"/>
      <c r="D46" s="11"/>
      <c r="E46" s="25">
        <f>SUM(E38:E45)</f>
        <v>9792755.9</v>
      </c>
      <c r="F46" s="11"/>
      <c r="G46" s="26">
        <f>SUM(G38:G45)</f>
        <v>10428812.11</v>
      </c>
      <c r="H46" s="5"/>
      <c r="I46" s="5"/>
      <c r="J46" s="5"/>
      <c r="K46" s="67"/>
      <c r="L46" s="3"/>
      <c r="M46" s="5"/>
      <c r="N46" s="5"/>
    </row>
    <row r="47" spans="1:14" ht="15">
      <c r="A47" s="3"/>
      <c r="B47" s="11"/>
      <c r="C47" s="11"/>
      <c r="D47" s="11"/>
      <c r="E47" s="27"/>
      <c r="F47" s="11"/>
      <c r="G47" s="27"/>
      <c r="H47" s="11"/>
      <c r="I47" s="3"/>
      <c r="J47" s="3"/>
      <c r="K47" s="3"/>
      <c r="L47" s="3"/>
      <c r="M47" s="5"/>
      <c r="N47" s="5"/>
    </row>
    <row r="48" spans="1:14" ht="15">
      <c r="A48" s="30"/>
      <c r="B48" s="11"/>
      <c r="C48" s="11"/>
      <c r="D48" s="11"/>
      <c r="E48" s="13"/>
      <c r="F48" s="11"/>
      <c r="G48" s="11"/>
      <c r="H48" s="11"/>
      <c r="I48" s="3"/>
      <c r="J48" s="3"/>
      <c r="K48" s="3"/>
      <c r="L48" s="3"/>
      <c r="M48" s="5"/>
      <c r="N48" s="5"/>
    </row>
    <row r="49" spans="5:7" ht="15">
      <c r="E49" s="61"/>
      <c r="G49" s="60"/>
    </row>
    <row r="52" spans="1:9" ht="15">
      <c r="A52" s="2" t="s">
        <v>521</v>
      </c>
      <c r="B52" s="3"/>
      <c r="C52" s="3"/>
      <c r="D52" s="3"/>
      <c r="E52" s="11"/>
      <c r="F52" s="3"/>
      <c r="G52" s="4" t="e">
        <f>#REF!</f>
        <v>#REF!</v>
      </c>
      <c r="H52" s="11"/>
      <c r="I52" s="5"/>
    </row>
    <row r="53" spans="1:9" ht="15">
      <c r="A53" s="2" t="e">
        <f>#REF!</f>
        <v>#REF!</v>
      </c>
      <c r="B53" s="3"/>
      <c r="C53" s="3"/>
      <c r="D53" s="3"/>
      <c r="E53" s="11"/>
      <c r="F53" s="3"/>
      <c r="G53" s="11"/>
      <c r="H53" s="11"/>
      <c r="I53" s="5"/>
    </row>
    <row r="54" spans="1:9" ht="15">
      <c r="A54" s="3"/>
      <c r="B54" s="3"/>
      <c r="C54" s="3"/>
      <c r="D54" s="3"/>
      <c r="E54" s="11"/>
      <c r="F54" s="3"/>
      <c r="G54" s="11"/>
      <c r="H54" s="11"/>
      <c r="I54" s="5"/>
    </row>
    <row r="55" spans="1:9" ht="15">
      <c r="A55" s="6"/>
      <c r="B55" s="40"/>
      <c r="C55" s="40"/>
      <c r="D55" s="40"/>
      <c r="E55" s="40"/>
      <c r="F55" s="40"/>
      <c r="G55" s="40"/>
      <c r="H55" s="11"/>
      <c r="I55" s="5"/>
    </row>
    <row r="56" spans="1:9" ht="15">
      <c r="A56" s="3"/>
      <c r="B56" s="3"/>
      <c r="C56" s="3"/>
      <c r="D56" s="3"/>
      <c r="E56" s="8" t="e">
        <f>#REF!</f>
        <v>#REF!</v>
      </c>
      <c r="F56" s="3"/>
      <c r="G56" s="9" t="e">
        <f>#REF!</f>
        <v>#REF!</v>
      </c>
      <c r="H56" s="11"/>
      <c r="I56" s="5"/>
    </row>
    <row r="57" spans="1:9" ht="15">
      <c r="A57" s="3" t="s">
        <v>78</v>
      </c>
      <c r="B57" s="3"/>
      <c r="C57" s="3"/>
      <c r="D57" s="3"/>
      <c r="E57" s="11"/>
      <c r="F57" s="3"/>
      <c r="G57" s="11"/>
      <c r="H57" s="11"/>
      <c r="I57" s="5"/>
    </row>
    <row r="58" spans="1:9" ht="15">
      <c r="A58" s="3"/>
      <c r="B58" s="3" t="s">
        <v>376</v>
      </c>
      <c r="C58" s="3"/>
      <c r="D58" s="3"/>
      <c r="E58" s="223">
        <v>2013751.38</v>
      </c>
      <c r="F58" s="169"/>
      <c r="G58" s="190">
        <v>1972202.22</v>
      </c>
      <c r="H58" s="169"/>
      <c r="I58" s="5"/>
    </row>
    <row r="59" spans="1:9" ht="15">
      <c r="A59" s="3"/>
      <c r="B59" s="3" t="s">
        <v>526</v>
      </c>
      <c r="C59" s="3"/>
      <c r="D59" s="3"/>
      <c r="E59" s="225">
        <v>-1972202.22</v>
      </c>
      <c r="F59" s="166"/>
      <c r="G59" s="226">
        <v>-566248.54</v>
      </c>
      <c r="H59" s="169"/>
      <c r="I59" s="5"/>
    </row>
    <row r="60" spans="1:9" ht="15">
      <c r="A60" s="3"/>
      <c r="B60" s="3"/>
      <c r="C60" s="3"/>
      <c r="D60" s="3"/>
      <c r="E60" s="232">
        <f>SUM(E58:E59)</f>
        <v>41549.159999999916</v>
      </c>
      <c r="F60" s="169"/>
      <c r="G60" s="231">
        <f>SUM(G58:G59)</f>
        <v>1405953.68</v>
      </c>
      <c r="H60" s="169"/>
      <c r="I60" s="5"/>
    </row>
    <row r="61" spans="1:9" ht="15">
      <c r="A61" s="3"/>
      <c r="B61" s="3"/>
      <c r="C61" s="3"/>
      <c r="D61" s="3"/>
      <c r="E61" s="224"/>
      <c r="F61" s="169"/>
      <c r="G61" s="191"/>
      <c r="H61" s="169"/>
      <c r="I61" s="5"/>
    </row>
    <row r="62" spans="1:9" ht="15">
      <c r="A62" s="3"/>
      <c r="B62" s="3" t="s">
        <v>581</v>
      </c>
      <c r="C62" s="3"/>
      <c r="D62" s="3"/>
      <c r="E62" s="224">
        <v>368000</v>
      </c>
      <c r="F62" s="169"/>
      <c r="G62" s="191">
        <v>0</v>
      </c>
      <c r="H62" s="169"/>
      <c r="I62" s="5"/>
    </row>
    <row r="63" spans="1:9" ht="15">
      <c r="A63" s="3"/>
      <c r="B63" s="3" t="s">
        <v>582</v>
      </c>
      <c r="C63" s="3"/>
      <c r="D63" s="3"/>
      <c r="E63" s="224">
        <v>-242206.66</v>
      </c>
      <c r="F63" s="169"/>
      <c r="G63" s="191">
        <v>0</v>
      </c>
      <c r="H63" s="169"/>
      <c r="I63" s="5"/>
    </row>
    <row r="64" spans="5:7" ht="15">
      <c r="E64" s="232">
        <f>SUM(E62:E63)</f>
        <v>125793.34</v>
      </c>
      <c r="G64" s="231">
        <f>SUM(G62:G63)</f>
        <v>0</v>
      </c>
    </row>
    <row r="65" spans="1:9" ht="15">
      <c r="A65" s="3" t="s">
        <v>357</v>
      </c>
      <c r="B65" s="3"/>
      <c r="C65" s="3"/>
      <c r="D65" s="3"/>
      <c r="E65" s="233">
        <f>+E60+E64</f>
        <v>167342.4999999999</v>
      </c>
      <c r="F65" s="74"/>
      <c r="G65" s="247">
        <f>G59+G58</f>
        <v>1405953.68</v>
      </c>
      <c r="H65" s="169"/>
      <c r="I65" s="5"/>
    </row>
    <row r="66" spans="1:9" ht="15">
      <c r="A66" s="5"/>
      <c r="B66" s="3"/>
      <c r="C66" s="3"/>
      <c r="D66" s="166"/>
      <c r="E66" s="168"/>
      <c r="F66" s="166"/>
      <c r="G66" s="169"/>
      <c r="H66" s="169"/>
      <c r="I66" s="5"/>
    </row>
    <row r="67" spans="1:9" ht="15">
      <c r="A67" s="7" t="s">
        <v>523</v>
      </c>
      <c r="B67" s="5"/>
      <c r="C67" s="3"/>
      <c r="D67" s="3"/>
      <c r="E67" s="168"/>
      <c r="F67" s="11"/>
      <c r="G67" s="169"/>
      <c r="H67" s="11"/>
      <c r="I67" s="5"/>
    </row>
    <row r="68" spans="1:9" ht="15">
      <c r="A68" s="7"/>
      <c r="B68" s="3" t="s">
        <v>527</v>
      </c>
      <c r="C68" s="3"/>
      <c r="D68" s="3"/>
      <c r="E68" s="204">
        <v>6711.56</v>
      </c>
      <c r="F68" s="15"/>
      <c r="G68" s="229">
        <v>23889.3</v>
      </c>
      <c r="H68" s="169"/>
      <c r="I68" s="5"/>
    </row>
    <row r="69" spans="1:9" ht="15">
      <c r="A69" s="7"/>
      <c r="B69" s="3" t="s">
        <v>528</v>
      </c>
      <c r="C69" s="3"/>
      <c r="D69" s="3"/>
      <c r="E69" s="202">
        <v>0</v>
      </c>
      <c r="F69" s="15"/>
      <c r="G69" s="240">
        <v>1944.83</v>
      </c>
      <c r="H69" s="169"/>
      <c r="I69" s="5"/>
    </row>
    <row r="70" spans="1:9" ht="15">
      <c r="A70" s="7"/>
      <c r="B70" s="3" t="s">
        <v>529</v>
      </c>
      <c r="C70" s="3"/>
      <c r="D70" s="3"/>
      <c r="E70" s="202">
        <v>0</v>
      </c>
      <c r="F70" s="15"/>
      <c r="G70" s="240">
        <v>1427.38</v>
      </c>
      <c r="H70" s="169"/>
      <c r="I70" s="5"/>
    </row>
    <row r="71" spans="1:9" ht="15">
      <c r="A71" s="7"/>
      <c r="B71" s="3" t="s">
        <v>462</v>
      </c>
      <c r="C71" s="3"/>
      <c r="D71" s="3"/>
      <c r="E71" s="202">
        <v>0</v>
      </c>
      <c r="F71" s="15"/>
      <c r="G71" s="240">
        <v>6000</v>
      </c>
      <c r="H71" s="169"/>
      <c r="I71" s="5"/>
    </row>
    <row r="72" spans="1:9" ht="15">
      <c r="A72" s="3"/>
      <c r="B72" s="3" t="s">
        <v>144</v>
      </c>
      <c r="C72" s="3"/>
      <c r="D72" s="3"/>
      <c r="E72" s="202">
        <v>72700</v>
      </c>
      <c r="F72" s="15"/>
      <c r="G72" s="240">
        <v>188750</v>
      </c>
      <c r="H72" s="169"/>
      <c r="I72" s="5"/>
    </row>
    <row r="73" spans="1:9" ht="15">
      <c r="A73" s="3"/>
      <c r="B73" s="5"/>
      <c r="C73" s="3"/>
      <c r="D73" s="3"/>
      <c r="E73" s="14">
        <f>SUM(E68:E72)</f>
        <v>79411.56</v>
      </c>
      <c r="F73" s="15"/>
      <c r="G73" s="241">
        <f>SUM(G68:G72)</f>
        <v>222011.51</v>
      </c>
      <c r="H73" s="169"/>
      <c r="I73" s="5"/>
    </row>
    <row r="74" spans="1:9" ht="15">
      <c r="A74" s="3"/>
      <c r="B74" s="5"/>
      <c r="C74" s="3"/>
      <c r="D74" s="3"/>
      <c r="E74" s="23"/>
      <c r="F74" s="11"/>
      <c r="G74" s="24"/>
      <c r="H74" s="11"/>
      <c r="I74" s="5"/>
    </row>
    <row r="75" spans="1:9" ht="15">
      <c r="A75" s="3" t="s">
        <v>412</v>
      </c>
      <c r="B75" s="5"/>
      <c r="C75" s="3"/>
      <c r="D75" s="3"/>
      <c r="E75" s="38">
        <f>E73+E65</f>
        <v>246754.0599999999</v>
      </c>
      <c r="F75" s="11"/>
      <c r="G75" s="37">
        <f>G73+G65</f>
        <v>1627965.19</v>
      </c>
      <c r="H75" s="11"/>
      <c r="I75" s="5"/>
    </row>
    <row r="76" spans="1:9" ht="15">
      <c r="A76" s="3"/>
      <c r="B76" s="5"/>
      <c r="C76" s="3"/>
      <c r="D76" s="3"/>
      <c r="E76" s="13"/>
      <c r="F76" s="11"/>
      <c r="G76" s="11"/>
      <c r="H76" s="11"/>
      <c r="I76" s="5"/>
    </row>
    <row r="77" spans="1:9" ht="15">
      <c r="A77" s="3" t="s">
        <v>12</v>
      </c>
      <c r="B77" s="5"/>
      <c r="C77" s="3"/>
      <c r="D77" s="3"/>
      <c r="E77" s="13">
        <f>-E148</f>
        <v>-135131</v>
      </c>
      <c r="F77" s="11"/>
      <c r="G77" s="11">
        <f>-G148</f>
        <v>-348599.87000000005</v>
      </c>
      <c r="H77" s="11"/>
      <c r="I77" s="5"/>
    </row>
    <row r="78" spans="1:9" ht="15">
      <c r="A78" s="3"/>
      <c r="B78" s="5"/>
      <c r="C78" s="3"/>
      <c r="D78" s="3"/>
      <c r="E78" s="13"/>
      <c r="F78" s="11"/>
      <c r="G78" s="11"/>
      <c r="H78" s="11"/>
      <c r="I78" s="5"/>
    </row>
    <row r="79" spans="1:9" ht="15">
      <c r="A79" s="3"/>
      <c r="B79" s="5"/>
      <c r="C79" s="3"/>
      <c r="D79" s="3"/>
      <c r="E79" s="25">
        <f>E75+E77</f>
        <v>111623.05999999991</v>
      </c>
      <c r="F79" s="11"/>
      <c r="G79" s="26">
        <f>G75+G77</f>
        <v>1279365.3199999998</v>
      </c>
      <c r="H79" s="11"/>
      <c r="I79" s="5"/>
    </row>
    <row r="80" spans="1:9" ht="15">
      <c r="A80" s="7" t="s">
        <v>83</v>
      </c>
      <c r="B80" s="5"/>
      <c r="C80" s="3"/>
      <c r="D80" s="3"/>
      <c r="E80" s="13"/>
      <c r="F80" s="11"/>
      <c r="G80" s="11"/>
      <c r="H80" s="11"/>
      <c r="I80" s="5"/>
    </row>
    <row r="81" spans="1:9" ht="15">
      <c r="A81" s="5"/>
      <c r="B81" s="3" t="s">
        <v>530</v>
      </c>
      <c r="C81" s="3"/>
      <c r="D81" s="3"/>
      <c r="E81" s="204">
        <v>-31300</v>
      </c>
      <c r="F81" s="15"/>
      <c r="G81" s="229">
        <v>-353000</v>
      </c>
      <c r="H81" s="169"/>
      <c r="I81" s="5"/>
    </row>
    <row r="82" spans="1:9" ht="15">
      <c r="A82" s="3"/>
      <c r="B82" s="3" t="s">
        <v>531</v>
      </c>
      <c r="C82" s="3"/>
      <c r="D82" s="3"/>
      <c r="E82" s="202">
        <v>0</v>
      </c>
      <c r="F82" s="15"/>
      <c r="G82" s="240">
        <v>0</v>
      </c>
      <c r="H82" s="169"/>
      <c r="I82" s="5"/>
    </row>
    <row r="83" spans="1:9" ht="15">
      <c r="A83" s="3"/>
      <c r="B83" s="3" t="s">
        <v>143</v>
      </c>
      <c r="C83" s="3"/>
      <c r="D83" s="3"/>
      <c r="E83" s="202">
        <v>0</v>
      </c>
      <c r="F83" s="15"/>
      <c r="G83" s="240">
        <v>0</v>
      </c>
      <c r="H83" s="169"/>
      <c r="I83" s="5"/>
    </row>
    <row r="84" spans="1:9" ht="15">
      <c r="A84" s="3" t="s">
        <v>162</v>
      </c>
      <c r="B84" s="3"/>
      <c r="C84" s="3"/>
      <c r="D84" s="3"/>
      <c r="E84" s="14">
        <f>SUM(E81:E83)</f>
        <v>-31300</v>
      </c>
      <c r="F84" s="15"/>
      <c r="G84" s="241">
        <f>SUM(G81:G83)</f>
        <v>-353000</v>
      </c>
      <c r="H84" s="169"/>
      <c r="I84" s="5"/>
    </row>
    <row r="85" spans="1:9" ht="15">
      <c r="A85" s="3"/>
      <c r="B85" s="3"/>
      <c r="C85" s="3"/>
      <c r="D85" s="3"/>
      <c r="E85" s="23"/>
      <c r="F85" s="11"/>
      <c r="G85" s="24"/>
      <c r="H85" s="11"/>
      <c r="I85" s="5"/>
    </row>
    <row r="86" spans="1:9" ht="15">
      <c r="A86" s="3" t="s">
        <v>162</v>
      </c>
      <c r="B86" s="3"/>
      <c r="C86" s="3"/>
      <c r="D86" s="3"/>
      <c r="E86" s="13">
        <f>E79+E84</f>
        <v>80323.05999999991</v>
      </c>
      <c r="F86" s="11"/>
      <c r="G86" s="11">
        <f>G79+G84</f>
        <v>926365.3199999998</v>
      </c>
      <c r="H86" s="11"/>
      <c r="I86" s="5"/>
    </row>
    <row r="87" spans="1:9" ht="15">
      <c r="A87" s="3"/>
      <c r="B87" s="3"/>
      <c r="C87" s="3"/>
      <c r="D87" s="3"/>
      <c r="E87" s="13"/>
      <c r="F87" s="11"/>
      <c r="G87" s="11"/>
      <c r="H87" s="11"/>
      <c r="I87" s="5"/>
    </row>
    <row r="88" spans="1:9" ht="15">
      <c r="A88" s="3" t="s">
        <v>414</v>
      </c>
      <c r="B88" s="3"/>
      <c r="C88" s="3"/>
      <c r="D88" s="3"/>
      <c r="E88" s="201">
        <v>2135497.65</v>
      </c>
      <c r="F88" s="11"/>
      <c r="G88" s="11">
        <v>1209132.33</v>
      </c>
      <c r="H88" s="11"/>
      <c r="I88" s="5"/>
    </row>
    <row r="89" spans="1:9" ht="15">
      <c r="A89" s="3" t="s">
        <v>84</v>
      </c>
      <c r="B89" s="3"/>
      <c r="C89" s="3"/>
      <c r="D89" s="3"/>
      <c r="E89" s="23">
        <f>SUM(E86:E88)</f>
        <v>2215820.71</v>
      </c>
      <c r="F89" s="11"/>
      <c r="G89" s="24">
        <f>SUM(G86:G88)</f>
        <v>2135497.65</v>
      </c>
      <c r="H89" s="11"/>
      <c r="I89" s="5"/>
    </row>
    <row r="90" spans="1:9" ht="15">
      <c r="A90" s="3"/>
      <c r="B90" s="3"/>
      <c r="C90" s="3"/>
      <c r="D90" s="3"/>
      <c r="E90" s="13"/>
      <c r="F90" s="11"/>
      <c r="G90" s="11"/>
      <c r="H90" s="11"/>
      <c r="I90" s="5"/>
    </row>
    <row r="91" spans="1:9" ht="15">
      <c r="A91" s="3" t="s">
        <v>85</v>
      </c>
      <c r="B91" s="3"/>
      <c r="C91" s="3"/>
      <c r="D91" s="3"/>
      <c r="E91" s="201">
        <v>0</v>
      </c>
      <c r="F91" s="11"/>
      <c r="G91" s="11">
        <v>0</v>
      </c>
      <c r="H91" s="11"/>
      <c r="I91" s="5"/>
    </row>
    <row r="92" spans="1:9" ht="15">
      <c r="A92" s="3" t="s">
        <v>415</v>
      </c>
      <c r="B92" s="3"/>
      <c r="C92" s="3"/>
      <c r="D92" s="3"/>
      <c r="E92" s="25">
        <f>SUM(E89:E91)</f>
        <v>2215820.71</v>
      </c>
      <c r="F92" s="11"/>
      <c r="G92" s="26">
        <f>SUM(G89:G91)</f>
        <v>2135497.65</v>
      </c>
      <c r="H92" s="11"/>
      <c r="I92" s="5"/>
    </row>
    <row r="93" spans="1:9" ht="15">
      <c r="A93" s="3"/>
      <c r="B93" s="5"/>
      <c r="C93" s="3"/>
      <c r="D93" s="3"/>
      <c r="E93" s="27"/>
      <c r="F93" s="11"/>
      <c r="G93" s="28"/>
      <c r="H93" s="11"/>
      <c r="I93" s="5"/>
    </row>
    <row r="94" spans="1:9" ht="15">
      <c r="A94" s="3"/>
      <c r="B94" s="5"/>
      <c r="C94" s="3"/>
      <c r="D94" s="3"/>
      <c r="E94" s="13"/>
      <c r="F94" s="11"/>
      <c r="G94" s="11"/>
      <c r="H94" s="11"/>
      <c r="I94" s="5"/>
    </row>
    <row r="95" spans="1:9" ht="15">
      <c r="A95" s="3"/>
      <c r="B95" s="5"/>
      <c r="C95" s="3"/>
      <c r="D95" s="3"/>
      <c r="E95" s="13"/>
      <c r="F95" s="11"/>
      <c r="G95" s="11"/>
      <c r="H95" s="11"/>
      <c r="I95" s="5"/>
    </row>
    <row r="96" spans="1:9" ht="15">
      <c r="A96" s="3"/>
      <c r="B96" s="5"/>
      <c r="C96" s="3"/>
      <c r="D96" s="3"/>
      <c r="E96" s="13"/>
      <c r="F96" s="11"/>
      <c r="G96" s="11"/>
      <c r="H96" s="11"/>
      <c r="I96" s="5"/>
    </row>
    <row r="97" spans="1:9" ht="15">
      <c r="A97" s="2" t="s">
        <v>521</v>
      </c>
      <c r="B97" s="3"/>
      <c r="C97" s="3"/>
      <c r="D97" s="3"/>
      <c r="E97" s="11"/>
      <c r="F97" s="3"/>
      <c r="G97" s="4" t="e">
        <f>#REF!</f>
        <v>#REF!</v>
      </c>
      <c r="H97" s="11"/>
      <c r="I97" s="5"/>
    </row>
    <row r="98" spans="1:9" ht="15">
      <c r="A98" s="2" t="e">
        <f>#REF!</f>
        <v>#REF!</v>
      </c>
      <c r="B98" s="3"/>
      <c r="C98" s="3"/>
      <c r="D98" s="3"/>
      <c r="E98" s="11"/>
      <c r="F98" s="3"/>
      <c r="G98" s="11"/>
      <c r="H98" s="11"/>
      <c r="I98" s="5"/>
    </row>
    <row r="99" spans="1:9" ht="15">
      <c r="A99" s="3"/>
      <c r="B99" s="3"/>
      <c r="C99" s="3"/>
      <c r="D99" s="3"/>
      <c r="E99" s="11"/>
      <c r="F99" s="3"/>
      <c r="G99" s="11"/>
      <c r="H99" s="11"/>
      <c r="I99" s="5"/>
    </row>
    <row r="100" spans="1:9" ht="15">
      <c r="A100" s="82"/>
      <c r="B100" s="6"/>
      <c r="C100" s="6"/>
      <c r="D100" s="6"/>
      <c r="E100" s="25"/>
      <c r="F100" s="26"/>
      <c r="G100" s="26"/>
      <c r="H100" s="11"/>
      <c r="I100" s="5"/>
    </row>
    <row r="101" spans="1:9" ht="15">
      <c r="A101" s="7" t="s">
        <v>360</v>
      </c>
      <c r="B101" s="3"/>
      <c r="C101" s="3"/>
      <c r="D101" s="3"/>
      <c r="E101" s="13"/>
      <c r="F101" s="11"/>
      <c r="G101" s="11"/>
      <c r="H101" s="11"/>
      <c r="I101" s="5"/>
    </row>
    <row r="102" spans="1:9" ht="15">
      <c r="A102" s="7"/>
      <c r="B102" s="3" t="s">
        <v>236</v>
      </c>
      <c r="C102" s="3"/>
      <c r="D102" s="3"/>
      <c r="E102" s="204">
        <v>0</v>
      </c>
      <c r="F102" s="15"/>
      <c r="G102" s="229">
        <v>3076</v>
      </c>
      <c r="H102" s="169"/>
      <c r="I102" s="5"/>
    </row>
    <row r="103" spans="1:9" ht="15">
      <c r="A103" s="7"/>
      <c r="B103" s="3" t="s">
        <v>532</v>
      </c>
      <c r="C103" s="3"/>
      <c r="D103" s="3"/>
      <c r="E103" s="202">
        <v>3500</v>
      </c>
      <c r="F103" s="15"/>
      <c r="G103" s="240">
        <v>1300</v>
      </c>
      <c r="H103" s="169"/>
      <c r="I103" s="5"/>
    </row>
    <row r="104" spans="1:9" ht="15">
      <c r="A104" s="7"/>
      <c r="B104" s="3" t="s">
        <v>238</v>
      </c>
      <c r="C104" s="3"/>
      <c r="D104" s="3"/>
      <c r="E104" s="202">
        <v>0</v>
      </c>
      <c r="F104" s="15"/>
      <c r="G104" s="240">
        <v>722.9</v>
      </c>
      <c r="H104" s="169"/>
      <c r="I104" s="5"/>
    </row>
    <row r="105" spans="1:9" ht="15">
      <c r="A105" s="7"/>
      <c r="B105" s="3" t="s">
        <v>308</v>
      </c>
      <c r="C105" s="3"/>
      <c r="D105" s="3"/>
      <c r="E105" s="202">
        <v>1038</v>
      </c>
      <c r="F105" s="15"/>
      <c r="G105" s="240">
        <v>2404</v>
      </c>
      <c r="H105" s="169"/>
      <c r="I105" s="5"/>
    </row>
    <row r="106" spans="1:9" ht="15">
      <c r="A106" s="7"/>
      <c r="B106" s="3" t="s">
        <v>259</v>
      </c>
      <c r="C106" s="3"/>
      <c r="D106" s="3"/>
      <c r="E106" s="202">
        <v>0</v>
      </c>
      <c r="F106" s="15"/>
      <c r="G106" s="240">
        <v>58</v>
      </c>
      <c r="H106" s="169"/>
      <c r="I106" s="5"/>
    </row>
    <row r="107" spans="1:9" ht="15">
      <c r="A107" s="7"/>
      <c r="B107" s="3" t="s">
        <v>399</v>
      </c>
      <c r="C107" s="3"/>
      <c r="D107" s="3"/>
      <c r="E107" s="202">
        <v>8640</v>
      </c>
      <c r="F107" s="15"/>
      <c r="G107" s="240">
        <v>17080</v>
      </c>
      <c r="H107" s="169"/>
      <c r="I107" s="5"/>
    </row>
    <row r="108" spans="1:9" ht="15">
      <c r="A108" s="7"/>
      <c r="B108" s="3" t="s">
        <v>309</v>
      </c>
      <c r="C108" s="3"/>
      <c r="D108" s="3"/>
      <c r="E108" s="202">
        <v>147</v>
      </c>
      <c r="F108" s="15"/>
      <c r="G108" s="240">
        <v>290.6</v>
      </c>
      <c r="H108" s="169"/>
      <c r="I108" s="5"/>
    </row>
    <row r="109" spans="1:9" ht="15">
      <c r="A109" s="7"/>
      <c r="B109" s="3" t="s">
        <v>501</v>
      </c>
      <c r="C109" s="3"/>
      <c r="D109" s="3"/>
      <c r="E109" s="202">
        <v>0</v>
      </c>
      <c r="F109" s="15"/>
      <c r="G109" s="240">
        <v>900</v>
      </c>
      <c r="H109" s="169"/>
      <c r="I109" s="5"/>
    </row>
    <row r="110" spans="1:9" ht="15">
      <c r="A110" s="7"/>
      <c r="B110" s="3" t="s">
        <v>260</v>
      </c>
      <c r="C110" s="3"/>
      <c r="D110" s="3"/>
      <c r="E110" s="202">
        <v>3581.3</v>
      </c>
      <c r="F110" s="15"/>
      <c r="G110" s="240">
        <v>5051.9</v>
      </c>
      <c r="H110" s="169"/>
      <c r="I110" s="5"/>
    </row>
    <row r="111" spans="1:9" ht="15">
      <c r="A111" s="7"/>
      <c r="B111" s="3"/>
      <c r="C111" s="3"/>
      <c r="D111" s="3"/>
      <c r="E111" s="14">
        <f>SUM(E102:E110)</f>
        <v>16906.3</v>
      </c>
      <c r="F111" s="15"/>
      <c r="G111" s="241">
        <f>SUM(G102:G110)</f>
        <v>30883.4</v>
      </c>
      <c r="H111" s="169"/>
      <c r="I111" s="5"/>
    </row>
    <row r="112" spans="1:9" ht="15">
      <c r="A112" s="7"/>
      <c r="B112" s="3"/>
      <c r="C112" s="3"/>
      <c r="D112" s="3"/>
      <c r="E112" s="23"/>
      <c r="F112" s="11"/>
      <c r="G112" s="24"/>
      <c r="H112" s="11"/>
      <c r="I112" s="5"/>
    </row>
    <row r="113" spans="1:9" ht="15">
      <c r="A113" s="7" t="s">
        <v>13</v>
      </c>
      <c r="B113" s="3"/>
      <c r="C113" s="3"/>
      <c r="D113" s="3"/>
      <c r="E113" s="13"/>
      <c r="F113" s="11"/>
      <c r="G113" s="11"/>
      <c r="H113" s="11"/>
      <c r="I113" s="5"/>
    </row>
    <row r="114" spans="2:9" ht="15">
      <c r="B114" s="3" t="s">
        <v>533</v>
      </c>
      <c r="C114" s="3"/>
      <c r="D114" s="3"/>
      <c r="E114" s="204">
        <v>0</v>
      </c>
      <c r="F114" s="15"/>
      <c r="G114" s="229">
        <v>7500</v>
      </c>
      <c r="H114" s="169"/>
      <c r="I114" s="5"/>
    </row>
    <row r="115" spans="1:9" ht="15">
      <c r="A115" s="3"/>
      <c r="B115" s="3" t="s">
        <v>45</v>
      </c>
      <c r="C115" s="3"/>
      <c r="D115" s="3"/>
      <c r="E115" s="202">
        <v>40</v>
      </c>
      <c r="F115" s="15"/>
      <c r="G115" s="240">
        <v>364.22</v>
      </c>
      <c r="H115" s="169"/>
      <c r="I115" s="5"/>
    </row>
    <row r="116" spans="1:10" ht="15">
      <c r="A116" s="3"/>
      <c r="B116" s="3" t="s">
        <v>534</v>
      </c>
      <c r="C116" s="3"/>
      <c r="D116" s="3"/>
      <c r="E116" s="202">
        <v>0</v>
      </c>
      <c r="F116" s="15"/>
      <c r="G116" s="240">
        <v>604</v>
      </c>
      <c r="H116" s="169"/>
      <c r="I116" s="5"/>
      <c r="J116" s="61"/>
    </row>
    <row r="117" spans="1:9" ht="15">
      <c r="A117" s="3"/>
      <c r="B117" s="3" t="s">
        <v>50</v>
      </c>
      <c r="C117" s="3"/>
      <c r="D117" s="3"/>
      <c r="E117" s="202">
        <v>779.01</v>
      </c>
      <c r="F117" s="15"/>
      <c r="G117" s="240">
        <v>1044.16</v>
      </c>
      <c r="H117" s="169"/>
      <c r="I117" s="5"/>
    </row>
    <row r="118" spans="1:9" ht="15">
      <c r="A118" s="3"/>
      <c r="B118" s="3" t="s">
        <v>535</v>
      </c>
      <c r="C118" s="3"/>
      <c r="D118" s="3"/>
      <c r="E118" s="202">
        <v>100800</v>
      </c>
      <c r="F118" s="15"/>
      <c r="G118" s="240">
        <v>235200</v>
      </c>
      <c r="H118" s="169"/>
      <c r="I118" s="5"/>
    </row>
    <row r="119" spans="1:9" ht="15">
      <c r="A119" s="3"/>
      <c r="B119" s="3" t="s">
        <v>146</v>
      </c>
      <c r="C119" s="3"/>
      <c r="D119" s="3"/>
      <c r="E119" s="202">
        <v>1496.33</v>
      </c>
      <c r="F119" s="15"/>
      <c r="G119" s="240">
        <v>7612.62</v>
      </c>
      <c r="H119" s="169"/>
      <c r="I119" s="5"/>
    </row>
    <row r="120" spans="1:10" ht="15">
      <c r="A120" s="3"/>
      <c r="B120" s="3" t="s">
        <v>536</v>
      </c>
      <c r="C120" s="3"/>
      <c r="D120" s="3"/>
      <c r="E120" s="202">
        <v>216</v>
      </c>
      <c r="F120" s="15"/>
      <c r="G120" s="240">
        <f>2904-G105</f>
        <v>500</v>
      </c>
      <c r="H120" s="169"/>
      <c r="I120" s="5"/>
      <c r="J120" s="61"/>
    </row>
    <row r="121" spans="1:9" ht="15">
      <c r="A121" s="3"/>
      <c r="B121" s="3" t="s">
        <v>32</v>
      </c>
      <c r="C121" s="3"/>
      <c r="D121" s="3"/>
      <c r="E121" s="202">
        <v>317.6</v>
      </c>
      <c r="F121" s="15"/>
      <c r="G121" s="240">
        <v>592</v>
      </c>
      <c r="H121" s="169"/>
      <c r="I121" s="5"/>
    </row>
    <row r="122" spans="1:9" ht="15">
      <c r="A122" s="3"/>
      <c r="B122" s="3" t="s">
        <v>92</v>
      </c>
      <c r="C122" s="3"/>
      <c r="D122" s="3"/>
      <c r="E122" s="202">
        <v>260</v>
      </c>
      <c r="F122" s="15"/>
      <c r="G122" s="240">
        <v>2725</v>
      </c>
      <c r="H122" s="169"/>
      <c r="I122" s="5"/>
    </row>
    <row r="123" spans="1:9" ht="15">
      <c r="A123" s="11"/>
      <c r="B123" s="3" t="s">
        <v>465</v>
      </c>
      <c r="C123" s="3"/>
      <c r="D123" s="3"/>
      <c r="E123" s="202">
        <v>0</v>
      </c>
      <c r="F123" s="15"/>
      <c r="G123" s="240">
        <v>43.7</v>
      </c>
      <c r="H123" s="169"/>
      <c r="I123" s="5"/>
    </row>
    <row r="124" spans="1:9" ht="15">
      <c r="A124" s="11"/>
      <c r="B124" s="3" t="s">
        <v>36</v>
      </c>
      <c r="C124" s="3"/>
      <c r="D124" s="3"/>
      <c r="E124" s="202">
        <v>787.5</v>
      </c>
      <c r="F124" s="15"/>
      <c r="G124" s="240">
        <v>820.2</v>
      </c>
      <c r="H124" s="169"/>
      <c r="I124" s="5"/>
    </row>
    <row r="125" spans="1:10" ht="15">
      <c r="A125" s="11"/>
      <c r="B125" s="3" t="s">
        <v>537</v>
      </c>
      <c r="C125" s="3"/>
      <c r="D125" s="3"/>
      <c r="E125" s="202">
        <v>1800</v>
      </c>
      <c r="F125" s="15"/>
      <c r="G125" s="240">
        <v>3540</v>
      </c>
      <c r="H125" s="169"/>
      <c r="I125" s="5"/>
      <c r="J125" s="61"/>
    </row>
    <row r="126" spans="1:10" ht="15">
      <c r="A126" s="11"/>
      <c r="B126" s="3" t="s">
        <v>538</v>
      </c>
      <c r="C126" s="3"/>
      <c r="D126" s="3"/>
      <c r="E126" s="202">
        <v>26.1</v>
      </c>
      <c r="F126" s="15"/>
      <c r="G126" s="240">
        <f>342.8-G108</f>
        <v>52.19999999999999</v>
      </c>
      <c r="H126" s="169"/>
      <c r="I126" s="5"/>
      <c r="J126" s="61"/>
    </row>
    <row r="127" spans="1:9" ht="15">
      <c r="A127" s="11"/>
      <c r="B127" s="3" t="s">
        <v>398</v>
      </c>
      <c r="C127" s="3"/>
      <c r="D127" s="3"/>
      <c r="E127" s="202">
        <v>163</v>
      </c>
      <c r="F127" s="15"/>
      <c r="G127" s="240">
        <v>1587.5</v>
      </c>
      <c r="H127" s="169"/>
      <c r="I127" s="5"/>
    </row>
    <row r="128" spans="1:9" ht="15">
      <c r="A128" s="11"/>
      <c r="B128" s="3" t="s">
        <v>397</v>
      </c>
      <c r="C128" s="3"/>
      <c r="D128" s="3"/>
      <c r="E128" s="202">
        <v>480</v>
      </c>
      <c r="F128" s="15"/>
      <c r="G128" s="240">
        <v>960</v>
      </c>
      <c r="H128" s="169"/>
      <c r="I128" s="5"/>
    </row>
    <row r="129" spans="1:9" ht="15">
      <c r="A129" s="11"/>
      <c r="B129" s="3" t="s">
        <v>34</v>
      </c>
      <c r="C129" s="3"/>
      <c r="D129" s="3"/>
      <c r="E129" s="202">
        <v>385</v>
      </c>
      <c r="F129" s="15"/>
      <c r="G129" s="240">
        <v>648.24</v>
      </c>
      <c r="H129" s="169"/>
      <c r="I129" s="5"/>
    </row>
    <row r="130" spans="2:9" ht="15">
      <c r="B130" s="3" t="s">
        <v>37</v>
      </c>
      <c r="C130" s="3"/>
      <c r="D130" s="3"/>
      <c r="E130" s="202">
        <v>1436.28</v>
      </c>
      <c r="F130" s="15"/>
      <c r="G130" s="240">
        <f>8816.42-G110</f>
        <v>3764.5200000000004</v>
      </c>
      <c r="H130" s="169"/>
      <c r="I130" s="5"/>
    </row>
    <row r="131" spans="1:9" ht="15">
      <c r="A131" s="3"/>
      <c r="B131" s="3" t="s">
        <v>39</v>
      </c>
      <c r="C131" s="3"/>
      <c r="D131" s="3"/>
      <c r="E131" s="202">
        <v>650</v>
      </c>
      <c r="F131" s="15"/>
      <c r="G131" s="240">
        <v>650</v>
      </c>
      <c r="H131" s="169"/>
      <c r="I131" s="5"/>
    </row>
    <row r="132" spans="1:9" ht="15">
      <c r="A132" s="3"/>
      <c r="B132" s="3" t="s">
        <v>149</v>
      </c>
      <c r="C132" s="3"/>
      <c r="D132" s="3"/>
      <c r="E132" s="202">
        <v>746.4</v>
      </c>
      <c r="F132" s="15"/>
      <c r="G132" s="240">
        <v>191</v>
      </c>
      <c r="H132" s="169"/>
      <c r="I132" s="5"/>
    </row>
    <row r="133" spans="1:9" ht="15">
      <c r="A133" s="3"/>
      <c r="B133" s="3" t="s">
        <v>539</v>
      </c>
      <c r="C133" s="3"/>
      <c r="D133" s="3"/>
      <c r="E133" s="202">
        <v>209.48</v>
      </c>
      <c r="F133" s="15"/>
      <c r="G133" s="240">
        <v>0</v>
      </c>
      <c r="H133" s="169"/>
      <c r="I133" s="5"/>
    </row>
    <row r="134" spans="1:9" ht="15">
      <c r="A134" s="3"/>
      <c r="B134" s="3"/>
      <c r="C134" s="3"/>
      <c r="D134" s="3"/>
      <c r="E134" s="14">
        <f>SUM(E114:E133)</f>
        <v>110592.7</v>
      </c>
      <c r="F134" s="15"/>
      <c r="G134" s="241">
        <f>SUM(G114:G133)</f>
        <v>268399.36000000004</v>
      </c>
      <c r="H134" s="169"/>
      <c r="I134" s="5"/>
    </row>
    <row r="135" spans="1:9" ht="15">
      <c r="A135" s="3"/>
      <c r="B135" s="3"/>
      <c r="C135" s="3"/>
      <c r="D135" s="3"/>
      <c r="E135" s="32"/>
      <c r="G135" s="32"/>
      <c r="I135" s="5"/>
    </row>
    <row r="136" spans="1:9" ht="15">
      <c r="A136" s="7" t="s">
        <v>14</v>
      </c>
      <c r="I136" s="5"/>
    </row>
    <row r="137" spans="1:9" ht="15">
      <c r="A137" s="3"/>
      <c r="B137" s="3" t="s">
        <v>49</v>
      </c>
      <c r="C137" s="3"/>
      <c r="D137" s="3"/>
      <c r="E137" s="204">
        <v>400</v>
      </c>
      <c r="F137" s="15"/>
      <c r="G137" s="229">
        <v>301</v>
      </c>
      <c r="H137" s="178"/>
      <c r="I137" s="5"/>
    </row>
    <row r="138" spans="1:9" ht="15">
      <c r="A138" s="3"/>
      <c r="B138" s="3" t="s">
        <v>467</v>
      </c>
      <c r="C138" s="3"/>
      <c r="D138" s="3"/>
      <c r="E138" s="202">
        <v>0</v>
      </c>
      <c r="F138" s="15"/>
      <c r="G138" s="240">
        <v>500</v>
      </c>
      <c r="H138" s="178"/>
      <c r="I138" s="5"/>
    </row>
    <row r="139" spans="1:9" ht="15">
      <c r="A139" s="3"/>
      <c r="B139" s="3" t="s">
        <v>327</v>
      </c>
      <c r="C139" s="3"/>
      <c r="D139" s="3"/>
      <c r="E139" s="202">
        <v>0</v>
      </c>
      <c r="F139" s="15"/>
      <c r="G139" s="240">
        <v>200</v>
      </c>
      <c r="H139" s="178"/>
      <c r="I139" s="5"/>
    </row>
    <row r="140" spans="1:9" ht="15">
      <c r="A140" s="3"/>
      <c r="B140" s="3" t="s">
        <v>468</v>
      </c>
      <c r="C140" s="3"/>
      <c r="D140" s="3"/>
      <c r="E140" s="202">
        <v>0</v>
      </c>
      <c r="F140" s="15"/>
      <c r="G140" s="240">
        <v>300</v>
      </c>
      <c r="H140" s="178"/>
      <c r="I140" s="5"/>
    </row>
    <row r="141" spans="1:9" ht="15">
      <c r="A141" s="3"/>
      <c r="B141" s="3" t="s">
        <v>51</v>
      </c>
      <c r="C141" s="3"/>
      <c r="D141" s="3"/>
      <c r="E141" s="202">
        <v>0</v>
      </c>
      <c r="F141" s="15"/>
      <c r="G141" s="240">
        <v>3965.15</v>
      </c>
      <c r="H141" s="178"/>
      <c r="I141" s="5"/>
    </row>
    <row r="142" spans="1:9" ht="15">
      <c r="A142" s="3"/>
      <c r="B142" s="3" t="s">
        <v>540</v>
      </c>
      <c r="C142" s="3"/>
      <c r="D142" s="3"/>
      <c r="E142" s="202">
        <v>7</v>
      </c>
      <c r="F142" s="15"/>
      <c r="G142" s="240">
        <v>62</v>
      </c>
      <c r="H142" s="178"/>
      <c r="I142" s="5"/>
    </row>
    <row r="143" spans="1:9" ht="15">
      <c r="A143" s="3"/>
      <c r="B143" s="3" t="s">
        <v>106</v>
      </c>
      <c r="C143" s="3"/>
      <c r="D143" s="3"/>
      <c r="E143" s="202">
        <v>6900</v>
      </c>
      <c r="F143" s="15"/>
      <c r="G143" s="240">
        <v>42498.96</v>
      </c>
      <c r="H143" s="178"/>
      <c r="I143" s="5"/>
    </row>
    <row r="144" spans="1:9" ht="15">
      <c r="A144" s="11"/>
      <c r="B144" s="3" t="s">
        <v>440</v>
      </c>
      <c r="C144" s="3"/>
      <c r="D144" s="3"/>
      <c r="E144" s="202">
        <v>325</v>
      </c>
      <c r="F144" s="15"/>
      <c r="G144" s="240">
        <v>1490</v>
      </c>
      <c r="H144" s="169"/>
      <c r="I144" s="5"/>
    </row>
    <row r="145" spans="1:9" ht="15">
      <c r="A145" s="3"/>
      <c r="B145" s="3"/>
      <c r="C145" s="3"/>
      <c r="E145" s="42">
        <f>SUM(E137:E144)</f>
        <v>7632</v>
      </c>
      <c r="F145" s="44"/>
      <c r="G145" s="243">
        <f>SUM(G137:G144)</f>
        <v>49317.11</v>
      </c>
      <c r="H145" s="178"/>
      <c r="I145" s="5"/>
    </row>
    <row r="146" spans="5:9" ht="15">
      <c r="E146" s="32"/>
      <c r="G146" s="32"/>
      <c r="I146" s="5"/>
    </row>
    <row r="147" ht="15">
      <c r="I147" s="5"/>
    </row>
    <row r="148" spans="1:9" ht="15">
      <c r="A148" s="1" t="s">
        <v>15</v>
      </c>
      <c r="E148" s="70">
        <f>E145+E134+E111</f>
        <v>135131</v>
      </c>
      <c r="F148" s="63"/>
      <c r="G148" s="71">
        <f>G145+G134+G111</f>
        <v>348599.87000000005</v>
      </c>
      <c r="I148" s="5"/>
    </row>
    <row r="149" spans="1:9" ht="15">
      <c r="A149" s="3"/>
      <c r="B149" s="3"/>
      <c r="C149" s="3"/>
      <c r="D149" s="3"/>
      <c r="E149" s="27"/>
      <c r="F149" s="11"/>
      <c r="G149" s="28"/>
      <c r="H149" s="11"/>
      <c r="I149" s="5"/>
    </row>
    <row r="150" spans="1:9" ht="15">
      <c r="A150" s="30"/>
      <c r="B150" s="3"/>
      <c r="C150" s="3"/>
      <c r="D150" s="3"/>
      <c r="E150" s="13"/>
      <c r="F150" s="11"/>
      <c r="G150" s="11"/>
      <c r="H150" s="11"/>
      <c r="I150" s="5"/>
    </row>
  </sheetData>
  <printOptions/>
  <pageMargins left="0.7874015748031497" right="0.5905511811023623" top="0.5905511811023623" bottom="0.3937007874015748" header="0" footer="0"/>
  <pageSetup fitToHeight="1" fitToWidth="1" orientation="portrait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9"/>
  <sheetViews>
    <sheetView showOutlineSymbols="0" zoomScale="87" zoomScaleNormal="87" workbookViewId="0" topLeftCell="A70">
      <selection activeCell="C88" sqref="C88"/>
    </sheetView>
  </sheetViews>
  <sheetFormatPr defaultColWidth="8.88671875" defaultRowHeight="15"/>
  <cols>
    <col min="1" max="1" width="3.6640625" style="1" customWidth="1"/>
    <col min="2" max="2" width="16.88671875" style="1" customWidth="1"/>
    <col min="3" max="3" width="10.6640625" style="1" customWidth="1"/>
    <col min="4" max="4" width="9.6640625" style="1" customWidth="1"/>
    <col min="5" max="5" width="12.3359375" style="1" customWidth="1"/>
    <col min="6" max="6" width="5.4453125" style="1" customWidth="1"/>
    <col min="7" max="7" width="13.3359375" style="1" customWidth="1"/>
    <col min="8" max="8" width="9.6640625" style="1" customWidth="1"/>
    <col min="9" max="9" width="3.6640625" style="1" customWidth="1"/>
    <col min="10" max="10" width="9.6640625" style="1" customWidth="1"/>
    <col min="11" max="11" width="11.6640625" style="1" customWidth="1"/>
    <col min="12" max="12" width="12.5546875" style="1" customWidth="1"/>
    <col min="13" max="14" width="10.6640625" style="1" customWidth="1"/>
    <col min="15" max="15" width="5.6640625" style="1" customWidth="1"/>
    <col min="16" max="16" width="10.6640625" style="1" customWidth="1"/>
    <col min="17" max="16384" width="9.6640625" style="1" customWidth="1"/>
  </cols>
  <sheetData>
    <row r="1" spans="1:17" ht="15">
      <c r="A1" s="2" t="s">
        <v>541</v>
      </c>
      <c r="B1" s="3"/>
      <c r="C1" s="3"/>
      <c r="D1" s="3"/>
      <c r="E1" s="3"/>
      <c r="F1" s="3"/>
      <c r="G1" s="4" t="e">
        <f>#REF!</f>
        <v>#REF!</v>
      </c>
      <c r="H1" s="3"/>
      <c r="I1" s="3"/>
      <c r="J1" s="3"/>
      <c r="K1" s="3"/>
      <c r="L1" s="3"/>
      <c r="M1" s="3"/>
      <c r="N1" s="5"/>
      <c r="O1" s="5"/>
      <c r="P1" s="5"/>
      <c r="Q1" s="5"/>
    </row>
    <row r="2" spans="1:17" ht="15">
      <c r="A2" s="2" t="e">
        <f>#REF!</f>
        <v>#REF!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5"/>
      <c r="O2" s="5"/>
      <c r="P2" s="5"/>
      <c r="Q2" s="5"/>
    </row>
    <row r="3" spans="1:17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5"/>
      <c r="O3" s="5"/>
      <c r="P3" s="5"/>
      <c r="Q3" s="5"/>
    </row>
    <row r="4" spans="1:17" ht="15">
      <c r="A4" s="6"/>
      <c r="B4" s="6"/>
      <c r="C4" s="6"/>
      <c r="D4" s="6"/>
      <c r="E4" s="6"/>
      <c r="F4" s="6"/>
      <c r="G4" s="6"/>
      <c r="H4" s="3"/>
      <c r="I4" s="3"/>
      <c r="J4" s="3"/>
      <c r="K4" s="3"/>
      <c r="L4" s="3"/>
      <c r="M4" s="3"/>
      <c r="N4" s="5"/>
      <c r="O4" s="5"/>
      <c r="P4" s="5"/>
      <c r="Q4" s="5"/>
    </row>
    <row r="5" spans="1:17" ht="15">
      <c r="A5" s="3"/>
      <c r="B5" s="3"/>
      <c r="C5" s="3"/>
      <c r="D5" s="3"/>
      <c r="E5" s="8" t="e">
        <f>#REF!</f>
        <v>#REF!</v>
      </c>
      <c r="F5" s="3"/>
      <c r="G5" s="9" t="e">
        <f>#REF!</f>
        <v>#REF!</v>
      </c>
      <c r="H5" s="10"/>
      <c r="I5" s="3"/>
      <c r="J5" s="3"/>
      <c r="K5" s="65" t="s">
        <v>577</v>
      </c>
      <c r="L5" s="65" t="s">
        <v>578</v>
      </c>
      <c r="M5" s="3"/>
      <c r="N5" s="5"/>
      <c r="O5" s="5"/>
      <c r="P5" s="5"/>
      <c r="Q5" s="5"/>
    </row>
    <row r="6" spans="1:17" ht="15">
      <c r="A6" s="3"/>
      <c r="B6" s="3"/>
      <c r="C6" s="3"/>
      <c r="D6" s="3"/>
      <c r="E6" s="3"/>
      <c r="F6" s="3"/>
      <c r="G6" s="3"/>
      <c r="H6" s="3"/>
      <c r="I6" s="3"/>
      <c r="J6" s="3" t="s">
        <v>574</v>
      </c>
      <c r="K6" s="203">
        <f>246501.8+3600+220</f>
        <v>250321.8</v>
      </c>
      <c r="L6" s="23">
        <f>K6*0.1</f>
        <v>25032.18</v>
      </c>
      <c r="M6" s="3"/>
      <c r="N6" s="5"/>
      <c r="O6" s="5"/>
      <c r="P6" s="5"/>
      <c r="Q6" s="5"/>
    </row>
    <row r="7" spans="1:17" ht="15">
      <c r="A7" s="10" t="s">
        <v>1</v>
      </c>
      <c r="B7" s="3"/>
      <c r="C7" s="3"/>
      <c r="D7" s="3"/>
      <c r="E7" s="13"/>
      <c r="F7" s="3"/>
      <c r="G7" s="11"/>
      <c r="H7" s="3"/>
      <c r="I7" s="3"/>
      <c r="J7" s="3" t="s">
        <v>575</v>
      </c>
      <c r="K7" s="201">
        <v>4600</v>
      </c>
      <c r="L7" s="13">
        <f>K7*0.1</f>
        <v>460</v>
      </c>
      <c r="M7" s="3"/>
      <c r="N7" s="5"/>
      <c r="O7" s="5"/>
      <c r="P7" s="5"/>
      <c r="Q7" s="5"/>
    </row>
    <row r="8" spans="1:17" ht="15">
      <c r="A8" s="10"/>
      <c r="B8" s="3"/>
      <c r="C8" s="3"/>
      <c r="D8" s="3"/>
      <c r="E8" s="13"/>
      <c r="F8" s="3"/>
      <c r="G8" s="11"/>
      <c r="H8" s="11"/>
      <c r="I8" s="3"/>
      <c r="J8" s="3"/>
      <c r="K8" s="13"/>
      <c r="L8" s="23">
        <f>L7+L6</f>
        <v>25492.18</v>
      </c>
      <c r="M8" s="3"/>
      <c r="N8" s="5"/>
      <c r="O8" s="5"/>
      <c r="P8" s="5"/>
      <c r="Q8" s="5"/>
    </row>
    <row r="9" spans="1:17" ht="15">
      <c r="A9" s="3" t="s">
        <v>2</v>
      </c>
      <c r="B9" s="3"/>
      <c r="C9" s="3"/>
      <c r="D9" s="3"/>
      <c r="E9" s="201">
        <v>74711.12</v>
      </c>
      <c r="F9" s="3"/>
      <c r="G9" s="11">
        <v>89351.15</v>
      </c>
      <c r="H9" s="11"/>
      <c r="I9" s="3"/>
      <c r="J9" s="3"/>
      <c r="K9" s="3"/>
      <c r="L9" s="3"/>
      <c r="M9" s="3"/>
      <c r="N9" s="5"/>
      <c r="O9" s="5"/>
      <c r="P9" s="5"/>
      <c r="Q9" s="5"/>
    </row>
    <row r="10" spans="1:17" ht="15">
      <c r="A10" s="3"/>
      <c r="B10" s="3"/>
      <c r="C10" s="3"/>
      <c r="D10" s="3"/>
      <c r="E10" s="13"/>
      <c r="F10" s="3"/>
      <c r="G10" s="11"/>
      <c r="H10" s="11"/>
      <c r="I10" s="3"/>
      <c r="J10" s="3"/>
      <c r="K10" s="3"/>
      <c r="L10" s="3"/>
      <c r="M10" s="3"/>
      <c r="N10" s="5"/>
      <c r="O10" s="5"/>
      <c r="P10" s="5"/>
      <c r="Q10" s="5"/>
    </row>
    <row r="11" spans="1:17" ht="15">
      <c r="A11" s="3" t="s">
        <v>4</v>
      </c>
      <c r="B11" s="3"/>
      <c r="C11" s="3"/>
      <c r="D11" s="3"/>
      <c r="E11" s="13"/>
      <c r="F11" s="3"/>
      <c r="G11" s="11"/>
      <c r="H11" s="11"/>
      <c r="I11" s="3"/>
      <c r="J11" s="3"/>
      <c r="K11" s="3"/>
      <c r="L11" s="3"/>
      <c r="M11" s="3"/>
      <c r="N11" s="5"/>
      <c r="O11" s="5"/>
      <c r="P11" s="5"/>
      <c r="Q11" s="5"/>
    </row>
    <row r="12" spans="1:17" ht="15">
      <c r="A12" s="3"/>
      <c r="B12" s="3" t="s">
        <v>555</v>
      </c>
      <c r="C12" s="3"/>
      <c r="D12" s="3"/>
      <c r="E12" s="14">
        <f>K15+24342.28+23825.7</f>
        <v>975330.0899999994</v>
      </c>
      <c r="F12" s="74"/>
      <c r="G12" s="229">
        <f>L15+309595</f>
        <v>1345896.7800000012</v>
      </c>
      <c r="H12" s="238" t="s">
        <v>60</v>
      </c>
      <c r="I12" s="3"/>
      <c r="J12" s="3" t="s">
        <v>576</v>
      </c>
      <c r="K12" s="201">
        <v>37587127.7</v>
      </c>
      <c r="L12" s="13">
        <v>28041924.68</v>
      </c>
      <c r="M12" s="3"/>
      <c r="N12" s="5"/>
      <c r="O12" s="5"/>
      <c r="P12" s="5"/>
      <c r="Q12" s="5"/>
    </row>
    <row r="13" spans="1:17" ht="15">
      <c r="A13" s="3"/>
      <c r="B13" s="3" t="s">
        <v>170</v>
      </c>
      <c r="C13" s="3"/>
      <c r="D13" s="3"/>
      <c r="E13" s="202">
        <v>2459189.75</v>
      </c>
      <c r="F13" s="74"/>
      <c r="G13" s="240">
        <v>805270.8</v>
      </c>
      <c r="H13" s="169"/>
      <c r="I13" s="3"/>
      <c r="J13" s="3" t="s">
        <v>406</v>
      </c>
      <c r="K13" s="201">
        <v>3917769.4</v>
      </c>
      <c r="L13" s="13">
        <v>3497314.75</v>
      </c>
      <c r="M13" s="3"/>
      <c r="N13" s="5"/>
      <c r="O13" s="5"/>
      <c r="P13" s="5"/>
      <c r="Q13" s="5"/>
    </row>
    <row r="14" spans="1:17" ht="15">
      <c r="A14" s="3"/>
      <c r="B14" s="3" t="s">
        <v>87</v>
      </c>
      <c r="C14" s="3"/>
      <c r="D14" s="3"/>
      <c r="E14" s="17">
        <f>K16</f>
        <v>6708196.19</v>
      </c>
      <c r="F14" s="74"/>
      <c r="G14" s="240">
        <v>2102000</v>
      </c>
      <c r="H14" s="228" t="s">
        <v>570</v>
      </c>
      <c r="I14" s="3"/>
      <c r="J14" s="3" t="s">
        <v>407</v>
      </c>
      <c r="K14" s="201">
        <v>-40577734.99</v>
      </c>
      <c r="L14" s="13">
        <v>-30502937.65</v>
      </c>
      <c r="M14" s="3"/>
      <c r="N14" s="5"/>
      <c r="O14" s="5"/>
      <c r="P14" s="5"/>
      <c r="Q14" s="5"/>
    </row>
    <row r="15" spans="1:17" ht="15">
      <c r="A15" s="3"/>
      <c r="B15" s="3" t="s">
        <v>556</v>
      </c>
      <c r="C15" s="3"/>
      <c r="D15" s="3"/>
      <c r="E15" s="17">
        <f>K26</f>
        <v>4078805.19</v>
      </c>
      <c r="F15" s="74"/>
      <c r="G15" s="240">
        <v>16499230.43</v>
      </c>
      <c r="H15" s="238" t="s">
        <v>571</v>
      </c>
      <c r="I15" s="3"/>
      <c r="J15" s="5"/>
      <c r="K15" s="25">
        <f>SUM(K12:K14)</f>
        <v>927162.1099999994</v>
      </c>
      <c r="L15" s="25">
        <f>SUM(L12:L14)</f>
        <v>1036301.7800000012</v>
      </c>
      <c r="M15" s="3"/>
      <c r="N15" s="5"/>
      <c r="O15" s="5"/>
      <c r="P15" s="5"/>
      <c r="Q15" s="5"/>
    </row>
    <row r="16" spans="1:17" ht="15">
      <c r="A16" s="3"/>
      <c r="B16" s="3" t="s">
        <v>449</v>
      </c>
      <c r="C16" s="3"/>
      <c r="D16" s="3"/>
      <c r="E16" s="202">
        <v>268800</v>
      </c>
      <c r="F16" s="74"/>
      <c r="G16" s="240">
        <v>257300</v>
      </c>
      <c r="H16" s="228" t="s">
        <v>572</v>
      </c>
      <c r="I16" s="3" t="s">
        <v>95</v>
      </c>
      <c r="J16" s="3"/>
      <c r="K16" s="209">
        <v>6708196.19</v>
      </c>
      <c r="L16" s="123"/>
      <c r="M16" s="3"/>
      <c r="N16" s="5"/>
      <c r="O16" s="5"/>
      <c r="P16" s="5"/>
      <c r="Q16" s="5"/>
    </row>
    <row r="17" spans="1:17" ht="15">
      <c r="A17" s="3"/>
      <c r="B17" s="3" t="s">
        <v>365</v>
      </c>
      <c r="C17" s="3"/>
      <c r="D17" s="3"/>
      <c r="E17" s="202">
        <v>27907.76</v>
      </c>
      <c r="F17" s="74"/>
      <c r="G17" s="240">
        <v>1933.6</v>
      </c>
      <c r="H17" s="169"/>
      <c r="I17" s="3" t="s">
        <v>573</v>
      </c>
      <c r="J17" s="3"/>
      <c r="K17" s="201">
        <v>0</v>
      </c>
      <c r="L17" s="13"/>
      <c r="M17" s="3"/>
      <c r="N17" s="5"/>
      <c r="O17" s="5"/>
      <c r="P17" s="5"/>
      <c r="Q17" s="5"/>
    </row>
    <row r="18" spans="1:17" ht="15">
      <c r="A18" s="3"/>
      <c r="B18" s="3" t="s">
        <v>418</v>
      </c>
      <c r="C18" s="3"/>
      <c r="D18" s="3"/>
      <c r="E18" s="202">
        <v>484331.57</v>
      </c>
      <c r="F18" s="74"/>
      <c r="G18" s="240">
        <v>50630.82</v>
      </c>
      <c r="H18" s="169"/>
      <c r="I18" s="3" t="s">
        <v>66</v>
      </c>
      <c r="J18" s="3"/>
      <c r="K18" s="201">
        <v>0</v>
      </c>
      <c r="L18" s="3"/>
      <c r="M18" s="3"/>
      <c r="N18" s="5"/>
      <c r="O18" s="5"/>
      <c r="P18" s="5"/>
      <c r="Q18" s="5"/>
    </row>
    <row r="19" spans="2:17" ht="15">
      <c r="B19" s="3" t="s">
        <v>25</v>
      </c>
      <c r="C19" s="3"/>
      <c r="D19" s="3"/>
      <c r="E19" s="202">
        <v>648247.29</v>
      </c>
      <c r="F19" s="74"/>
      <c r="G19" s="240">
        <v>467010.71</v>
      </c>
      <c r="H19" s="178"/>
      <c r="I19" s="3" t="s">
        <v>62</v>
      </c>
      <c r="J19" s="3"/>
      <c r="K19" s="201">
        <v>0</v>
      </c>
      <c r="L19" s="3"/>
      <c r="M19" s="3"/>
      <c r="N19" s="5"/>
      <c r="O19" s="5"/>
      <c r="P19" s="5"/>
      <c r="Q19" s="5"/>
    </row>
    <row r="20" spans="1:17" ht="15">
      <c r="A20" s="3"/>
      <c r="B20" s="3"/>
      <c r="C20" s="3"/>
      <c r="D20" s="3"/>
      <c r="E20" s="20">
        <f>SUM(E12:E19)</f>
        <v>15650807.84</v>
      </c>
      <c r="F20" s="74"/>
      <c r="G20" s="242">
        <f>SUM(G12:G19)</f>
        <v>21529273.140000004</v>
      </c>
      <c r="H20" s="169"/>
      <c r="I20" s="3" t="s">
        <v>65</v>
      </c>
      <c r="J20" s="3"/>
      <c r="K20" s="201">
        <v>4075535.19</v>
      </c>
      <c r="L20" s="3"/>
      <c r="M20" s="3"/>
      <c r="N20" s="5"/>
      <c r="O20" s="5"/>
      <c r="P20" s="5"/>
      <c r="Q20" s="5"/>
    </row>
    <row r="21" spans="1:17" ht="15">
      <c r="A21" s="3"/>
      <c r="B21" s="5"/>
      <c r="C21" s="5"/>
      <c r="D21" s="5"/>
      <c r="E21" s="21"/>
      <c r="F21" s="5"/>
      <c r="G21" s="22"/>
      <c r="H21" s="5"/>
      <c r="I21" s="3" t="s">
        <v>61</v>
      </c>
      <c r="J21" s="3"/>
      <c r="K21" s="201">
        <v>0</v>
      </c>
      <c r="L21" s="13"/>
      <c r="M21" s="3"/>
      <c r="N21" s="5"/>
      <c r="O21" s="5"/>
      <c r="P21" s="5"/>
      <c r="Q21" s="5"/>
    </row>
    <row r="22" spans="1:17" ht="15">
      <c r="A22" s="3" t="s">
        <v>5</v>
      </c>
      <c r="B22" s="3"/>
      <c r="C22" s="3"/>
      <c r="D22" s="3"/>
      <c r="E22" s="13"/>
      <c r="F22" s="3"/>
      <c r="G22" s="11"/>
      <c r="H22" s="11"/>
      <c r="I22" s="3" t="s">
        <v>68</v>
      </c>
      <c r="J22" s="3"/>
      <c r="K22" s="201">
        <v>0</v>
      </c>
      <c r="L22" s="13"/>
      <c r="M22" s="3"/>
      <c r="N22" s="5"/>
      <c r="O22" s="5"/>
      <c r="P22" s="5"/>
      <c r="Q22" s="5"/>
    </row>
    <row r="23" spans="1:17" ht="15">
      <c r="A23" s="3"/>
      <c r="B23" s="3" t="s">
        <v>178</v>
      </c>
      <c r="C23" s="3"/>
      <c r="D23" s="3"/>
      <c r="E23" s="204">
        <v>2518923.61</v>
      </c>
      <c r="F23" s="74"/>
      <c r="G23" s="229">
        <v>1656405.49</v>
      </c>
      <c r="H23" s="169"/>
      <c r="I23" s="3" t="s">
        <v>67</v>
      </c>
      <c r="J23" s="3"/>
      <c r="K23" s="201">
        <v>0</v>
      </c>
      <c r="L23" s="3"/>
      <c r="M23" s="3"/>
      <c r="N23" s="5"/>
      <c r="O23" s="5"/>
      <c r="P23" s="5"/>
      <c r="Q23" s="5"/>
    </row>
    <row r="24" spans="1:17" ht="15">
      <c r="A24" s="3"/>
      <c r="B24" s="3" t="s">
        <v>179</v>
      </c>
      <c r="C24" s="3"/>
      <c r="D24" s="3"/>
      <c r="E24" s="202">
        <v>0</v>
      </c>
      <c r="F24" s="74"/>
      <c r="G24" s="240">
        <v>13500</v>
      </c>
      <c r="H24" s="169"/>
      <c r="I24" s="3" t="s">
        <v>64</v>
      </c>
      <c r="J24" s="3"/>
      <c r="K24" s="201">
        <v>3270</v>
      </c>
      <c r="L24" s="3" t="s">
        <v>579</v>
      </c>
      <c r="M24" s="3"/>
      <c r="N24" s="5"/>
      <c r="O24" s="5"/>
      <c r="P24" s="5"/>
      <c r="Q24" s="5"/>
    </row>
    <row r="25" spans="1:17" ht="15">
      <c r="A25" s="3"/>
      <c r="B25" s="3" t="s">
        <v>419</v>
      </c>
      <c r="C25" s="3"/>
      <c r="D25" s="3"/>
      <c r="E25" s="17">
        <f>K31</f>
        <v>721003.53</v>
      </c>
      <c r="F25" s="74"/>
      <c r="G25" s="240">
        <v>7759887.34</v>
      </c>
      <c r="H25" s="238" t="s">
        <v>571</v>
      </c>
      <c r="I25" s="3" t="s">
        <v>63</v>
      </c>
      <c r="J25" s="3"/>
      <c r="K25" s="201">
        <v>0</v>
      </c>
      <c r="L25" s="3"/>
      <c r="M25" s="3"/>
      <c r="N25" s="5"/>
      <c r="O25" s="5"/>
      <c r="P25" s="5"/>
      <c r="Q25" s="5"/>
    </row>
    <row r="26" spans="2:17" ht="15">
      <c r="B26" s="3" t="s">
        <v>557</v>
      </c>
      <c r="C26" s="3"/>
      <c r="D26" s="3"/>
      <c r="E26" s="202">
        <f>24342.28+23825.7</f>
        <v>48167.979999999996</v>
      </c>
      <c r="F26" s="74"/>
      <c r="G26" s="240">
        <v>309595</v>
      </c>
      <c r="H26" s="238" t="s">
        <v>60</v>
      </c>
      <c r="I26" s="3"/>
      <c r="J26" s="3"/>
      <c r="K26" s="25">
        <f>SUM(K17:K25)</f>
        <v>4078805.19</v>
      </c>
      <c r="L26" s="3"/>
      <c r="M26" s="3"/>
      <c r="N26" s="5"/>
      <c r="O26" s="5"/>
      <c r="P26" s="5"/>
      <c r="Q26" s="5"/>
    </row>
    <row r="27" spans="1:17" ht="15">
      <c r="A27" s="3"/>
      <c r="B27" s="3" t="s">
        <v>27</v>
      </c>
      <c r="C27" s="3"/>
      <c r="D27" s="3"/>
      <c r="E27" s="202">
        <v>0</v>
      </c>
      <c r="F27" s="74"/>
      <c r="G27" s="240">
        <v>0</v>
      </c>
      <c r="H27" s="169"/>
      <c r="I27" s="3" t="s">
        <v>67</v>
      </c>
      <c r="J27" s="3"/>
      <c r="K27" s="206">
        <v>120459.67</v>
      </c>
      <c r="L27" s="3"/>
      <c r="M27" s="3"/>
      <c r="N27" s="5"/>
      <c r="O27" s="5"/>
      <c r="P27" s="5"/>
      <c r="Q27" s="5"/>
    </row>
    <row r="28" spans="1:17" ht="15">
      <c r="A28" s="3"/>
      <c r="B28" s="3"/>
      <c r="C28" s="3"/>
      <c r="D28" s="3"/>
      <c r="E28" s="20">
        <f>SUM(E23:E27)</f>
        <v>3288095.1199999996</v>
      </c>
      <c r="F28" s="74"/>
      <c r="G28" s="242">
        <f>SUM(G23:G27)</f>
        <v>9739387.83</v>
      </c>
      <c r="H28" s="169"/>
      <c r="I28" s="3" t="s">
        <v>69</v>
      </c>
      <c r="J28" s="3"/>
      <c r="K28" s="201">
        <v>0</v>
      </c>
      <c r="L28" s="3"/>
      <c r="M28" s="3"/>
      <c r="N28" s="5"/>
      <c r="O28" s="5"/>
      <c r="P28" s="5"/>
      <c r="Q28" s="5"/>
    </row>
    <row r="29" spans="1:17" ht="15">
      <c r="A29" s="3"/>
      <c r="E29" s="32"/>
      <c r="G29" s="32"/>
      <c r="H29" s="11"/>
      <c r="I29" s="3" t="s">
        <v>62</v>
      </c>
      <c r="J29" s="3"/>
      <c r="K29" s="201">
        <v>0</v>
      </c>
      <c r="L29" s="3"/>
      <c r="M29" s="3"/>
      <c r="N29" s="5"/>
      <c r="O29" s="5"/>
      <c r="P29" s="5"/>
      <c r="Q29" s="5"/>
    </row>
    <row r="30" spans="1:17" ht="15">
      <c r="A30" s="3" t="s">
        <v>6</v>
      </c>
      <c r="B30" s="3"/>
      <c r="C30" s="3"/>
      <c r="D30" s="3"/>
      <c r="E30" s="13">
        <f>E20-E28</f>
        <v>12362712.72</v>
      </c>
      <c r="F30" s="3"/>
      <c r="G30" s="11">
        <f>G20-G28</f>
        <v>11789885.310000004</v>
      </c>
      <c r="H30" s="11"/>
      <c r="I30" s="3" t="s">
        <v>70</v>
      </c>
      <c r="J30" s="3"/>
      <c r="K30" s="201">
        <v>600543.86</v>
      </c>
      <c r="L30" s="3"/>
      <c r="M30" s="3"/>
      <c r="N30" s="5"/>
      <c r="O30" s="5"/>
      <c r="P30" s="5"/>
      <c r="Q30" s="5"/>
    </row>
    <row r="31" spans="1:17" ht="15">
      <c r="A31" s="3"/>
      <c r="B31" s="3"/>
      <c r="C31" s="3"/>
      <c r="D31" s="3"/>
      <c r="E31" s="13"/>
      <c r="F31" s="3"/>
      <c r="G31" s="11"/>
      <c r="H31" s="11"/>
      <c r="I31" s="3"/>
      <c r="J31" s="3"/>
      <c r="K31" s="25">
        <f>SUM(K27:K30)</f>
        <v>721003.53</v>
      </c>
      <c r="L31" s="3"/>
      <c r="M31" s="3"/>
      <c r="N31" s="5"/>
      <c r="O31" s="5"/>
      <c r="P31" s="5"/>
      <c r="Q31" s="5"/>
    </row>
    <row r="32" spans="1:17" ht="15">
      <c r="A32" s="3"/>
      <c r="B32" s="3"/>
      <c r="C32" s="3"/>
      <c r="D32" s="3"/>
      <c r="E32" s="25">
        <f>E9+E30</f>
        <v>12437423.84</v>
      </c>
      <c r="F32" s="3"/>
      <c r="G32" s="26">
        <f>G9+G30</f>
        <v>11879236.460000005</v>
      </c>
      <c r="H32" s="11"/>
      <c r="I32" s="5"/>
      <c r="J32" s="5"/>
      <c r="K32" s="40"/>
      <c r="L32" s="3"/>
      <c r="M32" s="3"/>
      <c r="N32" s="5"/>
      <c r="O32" s="5"/>
      <c r="P32" s="5"/>
      <c r="Q32" s="5"/>
    </row>
    <row r="33" spans="5:17" ht="15">
      <c r="E33" s="78"/>
      <c r="G33" s="78"/>
      <c r="H33" s="11"/>
      <c r="I33" s="3"/>
      <c r="J33" s="3"/>
      <c r="K33" s="3"/>
      <c r="L33" s="3"/>
      <c r="M33" s="3"/>
      <c r="N33" s="5"/>
      <c r="O33" s="5"/>
      <c r="P33" s="5"/>
      <c r="Q33" s="5"/>
    </row>
    <row r="34" spans="1:17" ht="15">
      <c r="A34" s="3"/>
      <c r="B34" s="3"/>
      <c r="C34" s="3"/>
      <c r="D34" s="3"/>
      <c r="E34" s="13"/>
      <c r="F34" s="3"/>
      <c r="G34" s="11"/>
      <c r="H34" s="11"/>
      <c r="I34" s="3"/>
      <c r="J34" s="3"/>
      <c r="K34" s="3"/>
      <c r="L34" s="3"/>
      <c r="M34" s="3"/>
      <c r="N34" s="5"/>
      <c r="O34" s="5"/>
      <c r="P34" s="5"/>
      <c r="Q34" s="5"/>
    </row>
    <row r="35" spans="1:17" ht="15">
      <c r="A35" s="10" t="s">
        <v>7</v>
      </c>
      <c r="B35" s="3"/>
      <c r="C35" s="3"/>
      <c r="D35" s="3"/>
      <c r="E35" s="13"/>
      <c r="F35" s="3"/>
      <c r="G35" s="11"/>
      <c r="H35" s="11"/>
      <c r="I35" s="3"/>
      <c r="J35" s="3"/>
      <c r="K35" s="3"/>
      <c r="L35" s="3"/>
      <c r="M35" s="3"/>
      <c r="N35" s="5"/>
      <c r="O35" s="5"/>
      <c r="P35" s="5"/>
      <c r="Q35" s="5"/>
    </row>
    <row r="36" spans="1:17" ht="15">
      <c r="A36" s="3"/>
      <c r="B36" s="3"/>
      <c r="C36" s="3"/>
      <c r="D36" s="3"/>
      <c r="E36" s="13"/>
      <c r="F36" s="3"/>
      <c r="G36" s="11"/>
      <c r="H36" s="11"/>
      <c r="I36" s="3"/>
      <c r="J36" s="3"/>
      <c r="K36" s="3"/>
      <c r="L36" s="3"/>
      <c r="M36" s="3"/>
      <c r="N36" s="5"/>
      <c r="O36" s="5"/>
      <c r="P36" s="5"/>
      <c r="Q36" s="5"/>
    </row>
    <row r="37" spans="1:17" ht="15">
      <c r="A37" s="3" t="s">
        <v>8</v>
      </c>
      <c r="B37" s="3"/>
      <c r="C37" s="3"/>
      <c r="D37" s="3"/>
      <c r="E37" s="201">
        <v>1000000</v>
      </c>
      <c r="F37" s="3"/>
      <c r="G37" s="11">
        <v>500000</v>
      </c>
      <c r="H37" s="11"/>
      <c r="I37" s="3"/>
      <c r="J37" s="3"/>
      <c r="K37" s="3"/>
      <c r="L37" s="3"/>
      <c r="M37" s="3"/>
      <c r="N37" s="5"/>
      <c r="O37" s="5"/>
      <c r="P37" s="5"/>
      <c r="Q37" s="5"/>
    </row>
    <row r="38" spans="1:17" ht="15">
      <c r="A38" s="3" t="s">
        <v>542</v>
      </c>
      <c r="B38" s="3"/>
      <c r="C38" s="3"/>
      <c r="D38" s="3"/>
      <c r="E38" s="13">
        <f>E104</f>
        <v>11389823.84</v>
      </c>
      <c r="F38" s="3"/>
      <c r="G38" s="11">
        <f>G104</f>
        <v>11331636.469999999</v>
      </c>
      <c r="H38" s="11"/>
      <c r="I38" s="3"/>
      <c r="J38" s="3"/>
      <c r="K38" s="3"/>
      <c r="L38" s="3"/>
      <c r="M38" s="3"/>
      <c r="N38" s="5"/>
      <c r="O38" s="5"/>
      <c r="P38" s="5"/>
      <c r="Q38" s="5"/>
    </row>
    <row r="39" spans="1:17" ht="15">
      <c r="A39" s="3"/>
      <c r="B39" s="3"/>
      <c r="C39" s="3"/>
      <c r="D39" s="3"/>
      <c r="E39" s="13"/>
      <c r="F39" s="3"/>
      <c r="G39" s="11"/>
      <c r="H39" s="11"/>
      <c r="I39" s="3"/>
      <c r="J39" s="3"/>
      <c r="K39" s="3"/>
      <c r="L39" s="3"/>
      <c r="M39" s="3"/>
      <c r="N39" s="5"/>
      <c r="O39" s="5"/>
      <c r="P39" s="5"/>
      <c r="Q39" s="5"/>
    </row>
    <row r="40" spans="1:17" ht="15">
      <c r="A40" s="3" t="s">
        <v>159</v>
      </c>
      <c r="B40" s="3"/>
      <c r="C40" s="3"/>
      <c r="D40" s="3"/>
      <c r="E40" s="201">
        <v>47600</v>
      </c>
      <c r="F40" s="3"/>
      <c r="G40" s="11">
        <v>47600</v>
      </c>
      <c r="H40" s="11"/>
      <c r="I40" s="3"/>
      <c r="J40" s="3"/>
      <c r="K40" s="3"/>
      <c r="L40" s="3"/>
      <c r="M40" s="3"/>
      <c r="N40" s="5"/>
      <c r="O40" s="5"/>
      <c r="P40" s="5"/>
      <c r="Q40" s="5"/>
    </row>
    <row r="41" spans="1:17" ht="15">
      <c r="A41" s="3"/>
      <c r="B41" s="3"/>
      <c r="C41" s="3"/>
      <c r="D41" s="3"/>
      <c r="E41" s="13"/>
      <c r="F41" s="3"/>
      <c r="G41" s="11"/>
      <c r="H41" s="11"/>
      <c r="I41" s="3"/>
      <c r="J41" s="3"/>
      <c r="K41" s="3"/>
      <c r="L41" s="3"/>
      <c r="M41" s="3"/>
      <c r="N41" s="5"/>
      <c r="O41" s="5"/>
      <c r="P41" s="5"/>
      <c r="Q41" s="5"/>
    </row>
    <row r="42" spans="1:17" ht="15">
      <c r="A42" s="3"/>
      <c r="B42" s="3"/>
      <c r="C42" s="3"/>
      <c r="D42" s="3"/>
      <c r="E42" s="25">
        <f>SUM(E37:E41)</f>
        <v>12437423.84</v>
      </c>
      <c r="F42" s="3"/>
      <c r="G42" s="26">
        <f>SUM(G36:G41)</f>
        <v>11879236.469999999</v>
      </c>
      <c r="H42" s="11"/>
      <c r="I42" s="3"/>
      <c r="J42" s="3"/>
      <c r="K42" s="3"/>
      <c r="L42" s="3"/>
      <c r="M42" s="3"/>
      <c r="N42" s="5"/>
      <c r="O42" s="5"/>
      <c r="P42" s="5"/>
      <c r="Q42" s="5"/>
    </row>
    <row r="43" spans="1:17" ht="15">
      <c r="A43" s="3"/>
      <c r="B43" s="3"/>
      <c r="C43" s="3"/>
      <c r="D43" s="3"/>
      <c r="E43" s="27"/>
      <c r="F43" s="3"/>
      <c r="G43" s="28"/>
      <c r="H43" s="11"/>
      <c r="I43" s="3"/>
      <c r="J43" s="3"/>
      <c r="K43" s="3"/>
      <c r="L43" s="3"/>
      <c r="M43" s="3"/>
      <c r="N43" s="5"/>
      <c r="O43" s="5"/>
      <c r="P43" s="5"/>
      <c r="Q43" s="5"/>
    </row>
    <row r="44" spans="1:17" ht="15">
      <c r="A44" s="124"/>
      <c r="B44" s="3"/>
      <c r="C44" s="3"/>
      <c r="D44" s="3"/>
      <c r="E44" s="13"/>
      <c r="F44" s="3"/>
      <c r="G44" s="13"/>
      <c r="H44" s="11"/>
      <c r="I44" s="5"/>
      <c r="J44" s="5"/>
      <c r="K44" s="5"/>
      <c r="L44" s="5"/>
      <c r="M44" s="5"/>
      <c r="N44" s="5"/>
      <c r="O44" s="5"/>
      <c r="P44" s="5"/>
      <c r="Q44" s="5"/>
    </row>
    <row r="45" spans="1:17" ht="15">
      <c r="A45" s="30"/>
      <c r="B45" s="3"/>
      <c r="C45" s="3"/>
      <c r="D45" s="3"/>
      <c r="E45" s="13"/>
      <c r="F45" s="3"/>
      <c r="G45" s="11"/>
      <c r="H45" s="11"/>
      <c r="I45" s="5"/>
      <c r="J45" s="5"/>
      <c r="K45" s="5"/>
      <c r="L45" s="5"/>
      <c r="M45" s="5"/>
      <c r="N45" s="5"/>
      <c r="O45" s="5"/>
      <c r="P45" s="5"/>
      <c r="Q45" s="5"/>
    </row>
    <row r="46" spans="1:17" ht="15">
      <c r="A46" s="30"/>
      <c r="B46" s="3"/>
      <c r="C46" s="3"/>
      <c r="D46" s="3"/>
      <c r="E46" s="13"/>
      <c r="F46" s="3"/>
      <c r="G46" s="11"/>
      <c r="H46" s="11"/>
      <c r="I46" s="5"/>
      <c r="J46" s="5"/>
      <c r="K46" s="5"/>
      <c r="L46" s="5"/>
      <c r="M46" s="5"/>
      <c r="N46" s="5"/>
      <c r="O46" s="5"/>
      <c r="P46" s="5"/>
      <c r="Q46" s="5"/>
    </row>
    <row r="47" spans="1:17" ht="15">
      <c r="A47" s="3"/>
      <c r="B47" s="3"/>
      <c r="C47" s="3"/>
      <c r="D47" s="3"/>
      <c r="E47" s="13"/>
      <c r="F47" s="3"/>
      <c r="G47" s="11"/>
      <c r="H47" s="11"/>
      <c r="I47" s="5"/>
      <c r="J47" s="5"/>
      <c r="K47" s="5"/>
      <c r="L47" s="5"/>
      <c r="M47" s="5"/>
      <c r="N47" s="5"/>
      <c r="O47" s="5"/>
      <c r="P47" s="5"/>
      <c r="Q47" s="5"/>
    </row>
    <row r="48" spans="1:17" ht="15">
      <c r="A48" s="3"/>
      <c r="B48" s="3"/>
      <c r="C48" s="3"/>
      <c r="D48" s="3"/>
      <c r="E48" s="13"/>
      <c r="F48" s="3"/>
      <c r="G48" s="11"/>
      <c r="H48" s="11"/>
      <c r="I48" s="5"/>
      <c r="J48" s="5"/>
      <c r="K48" s="5"/>
      <c r="L48" s="5"/>
      <c r="M48" s="5"/>
      <c r="N48" s="5"/>
      <c r="O48" s="5"/>
      <c r="P48" s="5"/>
      <c r="Q48" s="5"/>
    </row>
    <row r="49" spans="1:17" ht="15">
      <c r="A49" s="3"/>
      <c r="B49" s="3"/>
      <c r="C49" s="3"/>
      <c r="D49" s="3"/>
      <c r="E49" s="13"/>
      <c r="F49" s="3"/>
      <c r="G49" s="11"/>
      <c r="H49" s="11"/>
      <c r="I49" s="5"/>
      <c r="J49" s="5"/>
      <c r="K49" s="5"/>
      <c r="L49" s="5"/>
      <c r="M49" s="5"/>
      <c r="N49" s="5"/>
      <c r="O49" s="5"/>
      <c r="P49" s="5"/>
      <c r="Q49" s="5"/>
    </row>
    <row r="50" spans="1:17" ht="15">
      <c r="A50" s="3"/>
      <c r="B50" s="3"/>
      <c r="C50" s="3"/>
      <c r="D50" s="3"/>
      <c r="E50" s="13"/>
      <c r="F50" s="3"/>
      <c r="G50" s="11"/>
      <c r="H50" s="11"/>
      <c r="I50" s="5"/>
      <c r="J50" s="5"/>
      <c r="K50" s="5"/>
      <c r="L50" s="5"/>
      <c r="M50" s="5"/>
      <c r="N50" s="5"/>
      <c r="O50" s="5"/>
      <c r="P50" s="5"/>
      <c r="Q50" s="5"/>
    </row>
    <row r="51" spans="1:17" ht="15">
      <c r="A51" s="2" t="s">
        <v>541</v>
      </c>
      <c r="B51" s="3"/>
      <c r="C51" s="3"/>
      <c r="D51" s="3"/>
      <c r="E51" s="13"/>
      <c r="F51" s="3"/>
      <c r="G51" s="4" t="e">
        <f>#REF!</f>
        <v>#REF!</v>
      </c>
      <c r="H51" s="11"/>
      <c r="I51" s="5"/>
      <c r="J51" s="5"/>
      <c r="K51" s="5"/>
      <c r="L51" s="5"/>
      <c r="M51" s="5"/>
      <c r="N51" s="5"/>
      <c r="O51" s="5"/>
      <c r="P51" s="5"/>
      <c r="Q51" s="5"/>
    </row>
    <row r="52" spans="1:17" ht="15">
      <c r="A52" s="2" t="e">
        <f>#REF!</f>
        <v>#REF!</v>
      </c>
      <c r="B52" s="3"/>
      <c r="C52" s="3"/>
      <c r="D52" s="3"/>
      <c r="E52" s="13"/>
      <c r="F52" s="3"/>
      <c r="G52" s="11"/>
      <c r="H52" s="11"/>
      <c r="I52" s="5"/>
      <c r="J52" s="5"/>
      <c r="K52" s="5"/>
      <c r="L52" s="5"/>
      <c r="M52" s="5"/>
      <c r="N52" s="5"/>
      <c r="O52" s="5"/>
      <c r="P52" s="5"/>
      <c r="Q52" s="5"/>
    </row>
    <row r="53" spans="1:17" ht="15">
      <c r="A53" s="3"/>
      <c r="B53" s="3"/>
      <c r="C53" s="3"/>
      <c r="D53" s="3"/>
      <c r="E53" s="13"/>
      <c r="F53" s="3"/>
      <c r="G53" s="11"/>
      <c r="H53" s="11"/>
      <c r="I53" s="5"/>
      <c r="J53" s="5"/>
      <c r="K53" s="5"/>
      <c r="L53" s="5"/>
      <c r="M53" s="5"/>
      <c r="N53" s="5"/>
      <c r="O53" s="5"/>
      <c r="P53" s="5"/>
      <c r="Q53" s="5"/>
    </row>
    <row r="54" spans="1:17" ht="15">
      <c r="A54" s="6"/>
      <c r="B54" s="6"/>
      <c r="C54" s="6"/>
      <c r="D54" s="6"/>
      <c r="E54" s="25"/>
      <c r="F54" s="6"/>
      <c r="G54" s="26"/>
      <c r="H54" s="10"/>
      <c r="I54" s="5"/>
      <c r="J54" s="5"/>
      <c r="K54" s="5"/>
      <c r="L54" s="5"/>
      <c r="M54" s="5"/>
      <c r="N54" s="5"/>
      <c r="O54" s="5"/>
      <c r="P54" s="5"/>
      <c r="Q54" s="5"/>
    </row>
    <row r="55" spans="1:17" ht="15">
      <c r="A55" s="3"/>
      <c r="B55" s="3"/>
      <c r="C55" s="3"/>
      <c r="D55" s="3"/>
      <c r="E55" s="8" t="e">
        <f>#REF!</f>
        <v>#REF!</v>
      </c>
      <c r="F55" s="3"/>
      <c r="G55" s="9" t="e">
        <f>#REF!</f>
        <v>#REF!</v>
      </c>
      <c r="H55" s="10"/>
      <c r="I55" s="5"/>
      <c r="J55" s="5"/>
      <c r="K55" s="5"/>
      <c r="L55" s="5"/>
      <c r="M55" s="5"/>
      <c r="N55" s="5"/>
      <c r="O55" s="5"/>
      <c r="P55" s="5"/>
      <c r="Q55" s="5"/>
    </row>
    <row r="56" spans="1:17" ht="15">
      <c r="A56" s="3"/>
      <c r="B56" s="3"/>
      <c r="C56" s="3"/>
      <c r="D56" s="3"/>
      <c r="E56" s="10"/>
      <c r="F56" s="3"/>
      <c r="G56" s="55"/>
      <c r="H56" s="11"/>
      <c r="I56" s="5"/>
      <c r="J56" s="5"/>
      <c r="K56" s="5"/>
      <c r="L56" s="5"/>
      <c r="M56" s="5"/>
      <c r="N56" s="5"/>
      <c r="O56" s="5"/>
      <c r="P56" s="5"/>
      <c r="Q56" s="5"/>
    </row>
    <row r="57" spans="1:17" ht="15">
      <c r="A57" s="3"/>
      <c r="B57" s="3"/>
      <c r="C57" s="3"/>
      <c r="D57" s="3"/>
      <c r="E57" s="13"/>
      <c r="F57" s="3"/>
      <c r="G57" s="11"/>
      <c r="H57" s="11"/>
      <c r="I57" s="5"/>
      <c r="J57" s="5"/>
      <c r="K57" s="5"/>
      <c r="L57" s="5"/>
      <c r="M57" s="5"/>
      <c r="N57" s="5"/>
      <c r="O57" s="5"/>
      <c r="P57" s="5"/>
      <c r="Q57" s="5"/>
    </row>
    <row r="58" spans="1:17" ht="15">
      <c r="A58" s="3" t="s">
        <v>543</v>
      </c>
      <c r="B58" s="3"/>
      <c r="C58" s="3" t="s">
        <v>569</v>
      </c>
      <c r="D58" s="3"/>
      <c r="E58" s="204">
        <v>0</v>
      </c>
      <c r="F58" s="74"/>
      <c r="G58" s="229">
        <v>7144639.87</v>
      </c>
      <c r="H58" s="169"/>
      <c r="I58" s="5"/>
      <c r="J58" s="5"/>
      <c r="K58" s="5"/>
      <c r="L58" s="5"/>
      <c r="M58" s="5"/>
      <c r="N58" s="5"/>
      <c r="O58" s="5"/>
      <c r="P58" s="5"/>
      <c r="Q58" s="5"/>
    </row>
    <row r="59" spans="1:17" ht="15">
      <c r="A59" s="3" t="s">
        <v>544</v>
      </c>
      <c r="B59" s="3"/>
      <c r="C59" s="3"/>
      <c r="D59" s="3"/>
      <c r="E59" s="202">
        <v>0</v>
      </c>
      <c r="F59" s="74"/>
      <c r="G59" s="240">
        <v>-6086172.12</v>
      </c>
      <c r="H59" s="169"/>
      <c r="I59" s="5"/>
      <c r="J59" s="5"/>
      <c r="K59" s="5"/>
      <c r="L59" s="5"/>
      <c r="M59" s="5"/>
      <c r="N59" s="5"/>
      <c r="O59" s="5"/>
      <c r="P59" s="5"/>
      <c r="Q59" s="5"/>
    </row>
    <row r="60" spans="1:17" ht="15">
      <c r="A60" s="3" t="s">
        <v>545</v>
      </c>
      <c r="B60" s="3"/>
      <c r="C60" s="3"/>
      <c r="D60" s="3"/>
      <c r="E60" s="202">
        <v>0</v>
      </c>
      <c r="F60" s="74"/>
      <c r="G60" s="240">
        <f>G58+G59</f>
        <v>1058467.75</v>
      </c>
      <c r="H60" s="169"/>
      <c r="I60" s="5"/>
      <c r="J60" s="5"/>
      <c r="K60" s="5"/>
      <c r="L60" s="5"/>
      <c r="M60" s="5"/>
      <c r="N60" s="5"/>
      <c r="O60" s="5"/>
      <c r="P60" s="5"/>
      <c r="Q60" s="5"/>
    </row>
    <row r="61" spans="1:17" ht="15">
      <c r="A61" s="3" t="s">
        <v>546</v>
      </c>
      <c r="B61" s="3"/>
      <c r="C61" s="3"/>
      <c r="D61" s="3"/>
      <c r="E61" s="202">
        <v>0</v>
      </c>
      <c r="F61" s="74"/>
      <c r="G61" s="230">
        <v>-588693.63</v>
      </c>
      <c r="H61" s="168"/>
      <c r="I61" s="5"/>
      <c r="J61" s="5"/>
      <c r="K61" s="5"/>
      <c r="L61" s="5"/>
      <c r="M61" s="5"/>
      <c r="N61" s="5"/>
      <c r="O61" s="5"/>
      <c r="P61" s="5"/>
      <c r="Q61" s="5"/>
    </row>
    <row r="62" spans="1:17" ht="15">
      <c r="A62" s="3"/>
      <c r="B62" s="3"/>
      <c r="C62" s="3"/>
      <c r="D62" s="3"/>
      <c r="E62" s="23">
        <f>E60+E61</f>
        <v>0</v>
      </c>
      <c r="F62" s="3"/>
      <c r="G62" s="24">
        <f>G60+G61</f>
        <v>469774.12</v>
      </c>
      <c r="H62" s="11"/>
      <c r="I62" s="5"/>
      <c r="J62" s="5"/>
      <c r="K62" s="5"/>
      <c r="L62" s="5"/>
      <c r="M62" s="5"/>
      <c r="N62" s="5"/>
      <c r="O62" s="5"/>
      <c r="P62" s="5"/>
      <c r="Q62" s="5"/>
    </row>
    <row r="63" spans="1:17" ht="15">
      <c r="A63" s="5"/>
      <c r="B63" s="5"/>
      <c r="C63" s="3"/>
      <c r="D63" s="3"/>
      <c r="E63" s="13"/>
      <c r="F63" s="3"/>
      <c r="G63" s="11"/>
      <c r="H63" s="11"/>
      <c r="I63" s="5"/>
      <c r="J63" s="5"/>
      <c r="K63" s="5"/>
      <c r="L63" s="5"/>
      <c r="M63" s="5"/>
      <c r="N63" s="5"/>
      <c r="O63" s="5"/>
      <c r="P63" s="5"/>
      <c r="Q63" s="5"/>
    </row>
    <row r="64" spans="1:17" ht="15">
      <c r="A64" s="3" t="s">
        <v>547</v>
      </c>
      <c r="B64" s="3"/>
      <c r="C64" s="3"/>
      <c r="D64" s="3"/>
      <c r="E64" s="204">
        <v>2166398.3</v>
      </c>
      <c r="F64" s="74"/>
      <c r="G64" s="229">
        <v>9451921.85</v>
      </c>
      <c r="H64" s="169"/>
      <c r="I64" s="5"/>
      <c r="J64" s="5"/>
      <c r="K64" s="5"/>
      <c r="L64" s="5"/>
      <c r="M64" s="5"/>
      <c r="N64" s="5"/>
      <c r="O64" s="5"/>
      <c r="P64" s="5"/>
      <c r="Q64" s="5"/>
    </row>
    <row r="65" spans="1:17" ht="15">
      <c r="A65" s="3" t="s">
        <v>548</v>
      </c>
      <c r="B65" s="3"/>
      <c r="C65" s="3"/>
      <c r="D65" s="3"/>
      <c r="E65" s="202">
        <v>-2013498.81</v>
      </c>
      <c r="F65" s="74"/>
      <c r="G65" s="230">
        <v>-8867885.15</v>
      </c>
      <c r="H65" s="169"/>
      <c r="I65" s="5"/>
      <c r="J65" s="5"/>
      <c r="K65" s="5"/>
      <c r="L65" s="5"/>
      <c r="M65" s="5"/>
      <c r="N65" s="5"/>
      <c r="O65" s="5"/>
      <c r="P65" s="5"/>
      <c r="Q65" s="5"/>
    </row>
    <row r="66" spans="1:17" ht="15">
      <c r="A66" s="3"/>
      <c r="B66" s="3"/>
      <c r="C66" s="3"/>
      <c r="D66" s="3"/>
      <c r="E66" s="23">
        <f>E65+E64</f>
        <v>152899.48999999976</v>
      </c>
      <c r="F66" s="3"/>
      <c r="G66" s="24">
        <f>G65+G64</f>
        <v>584036.6999999993</v>
      </c>
      <c r="H66" s="11"/>
      <c r="I66" s="5"/>
      <c r="J66" s="5"/>
      <c r="K66" s="5"/>
      <c r="L66" s="5"/>
      <c r="M66" s="5"/>
      <c r="N66" s="5"/>
      <c r="O66" s="5"/>
      <c r="P66" s="5"/>
      <c r="Q66" s="5"/>
    </row>
    <row r="67" spans="1:17" ht="15">
      <c r="A67" s="3"/>
      <c r="B67" s="3"/>
      <c r="C67" s="3"/>
      <c r="D67" s="3"/>
      <c r="E67" s="13"/>
      <c r="F67" s="3"/>
      <c r="G67" s="11"/>
      <c r="H67" s="11"/>
      <c r="I67" s="5"/>
      <c r="J67" s="5"/>
      <c r="K67" s="5"/>
      <c r="L67" s="5"/>
      <c r="M67" s="5"/>
      <c r="N67" s="5"/>
      <c r="O67" s="5"/>
      <c r="P67" s="5"/>
      <c r="Q67" s="5"/>
    </row>
    <row r="68" spans="1:17" ht="15">
      <c r="A68" s="3" t="s">
        <v>549</v>
      </c>
      <c r="B68" s="3"/>
      <c r="C68" s="3"/>
      <c r="D68" s="13"/>
      <c r="E68" s="201">
        <v>420454.65</v>
      </c>
      <c r="F68" s="3"/>
      <c r="G68" s="11">
        <v>2778274.21</v>
      </c>
      <c r="H68" s="11"/>
      <c r="I68" s="5"/>
      <c r="J68" s="5"/>
      <c r="K68" s="5"/>
      <c r="L68" s="5"/>
      <c r="M68" s="5"/>
      <c r="N68" s="5"/>
      <c r="O68" s="5"/>
      <c r="P68" s="5"/>
      <c r="Q68" s="5"/>
    </row>
    <row r="69" spans="1:17" ht="15">
      <c r="A69" s="3"/>
      <c r="B69" s="3"/>
      <c r="C69" s="3"/>
      <c r="D69" s="13"/>
      <c r="E69" s="13"/>
      <c r="F69" s="3"/>
      <c r="G69" s="11"/>
      <c r="H69" s="11"/>
      <c r="I69" s="5"/>
      <c r="J69" s="5"/>
      <c r="K69" s="5"/>
      <c r="L69" s="5"/>
      <c r="M69" s="5"/>
      <c r="N69" s="5"/>
      <c r="O69" s="5"/>
      <c r="P69" s="5"/>
      <c r="Q69" s="5"/>
    </row>
    <row r="70" spans="1:17" ht="15">
      <c r="A70" s="3"/>
      <c r="B70" s="3"/>
      <c r="C70" s="3"/>
      <c r="D70" s="13"/>
      <c r="E70" s="23">
        <f>E68+E66+E62</f>
        <v>573354.1399999998</v>
      </c>
      <c r="F70" s="3"/>
      <c r="G70" s="24">
        <f>G68+G66+G62</f>
        <v>3832085.0299999993</v>
      </c>
      <c r="H70" s="11"/>
      <c r="I70" s="5"/>
      <c r="J70" s="5"/>
      <c r="K70" s="5"/>
      <c r="L70" s="5"/>
      <c r="M70" s="5"/>
      <c r="N70" s="5"/>
      <c r="O70" s="5"/>
      <c r="P70" s="5"/>
      <c r="Q70" s="5"/>
    </row>
    <row r="71" spans="1:17" ht="15">
      <c r="A71" s="3"/>
      <c r="B71" s="3"/>
      <c r="C71" s="3"/>
      <c r="D71" s="3"/>
      <c r="E71" s="13"/>
      <c r="F71" s="3"/>
      <c r="G71" s="11"/>
      <c r="H71" s="11"/>
      <c r="I71" s="5"/>
      <c r="J71" s="5"/>
      <c r="K71" s="5"/>
      <c r="L71" s="5"/>
      <c r="M71" s="5"/>
      <c r="N71" s="5"/>
      <c r="O71" s="5"/>
      <c r="P71" s="5"/>
      <c r="Q71" s="5"/>
    </row>
    <row r="72" spans="1:17" ht="15">
      <c r="A72" s="7" t="s">
        <v>550</v>
      </c>
      <c r="B72" s="3"/>
      <c r="C72" s="3"/>
      <c r="D72" s="3"/>
      <c r="E72" s="13"/>
      <c r="F72" s="3"/>
      <c r="G72" s="11"/>
      <c r="H72" s="11"/>
      <c r="I72" s="5"/>
      <c r="J72" s="5"/>
      <c r="K72" s="5"/>
      <c r="L72" s="5"/>
      <c r="M72" s="5"/>
      <c r="N72" s="5"/>
      <c r="O72" s="5"/>
      <c r="P72" s="5"/>
      <c r="Q72" s="5"/>
    </row>
    <row r="73" spans="1:17" ht="15">
      <c r="A73" s="3"/>
      <c r="B73" s="3" t="s">
        <v>236</v>
      </c>
      <c r="C73" s="3"/>
      <c r="D73" s="3"/>
      <c r="E73" s="204">
        <v>0</v>
      </c>
      <c r="F73" s="74"/>
      <c r="G73" s="229">
        <v>61572</v>
      </c>
      <c r="H73" s="169"/>
      <c r="I73" s="5"/>
      <c r="J73" s="5"/>
      <c r="K73" s="5"/>
      <c r="L73" s="5"/>
      <c r="M73" s="5"/>
      <c r="N73" s="5"/>
      <c r="O73" s="5"/>
      <c r="P73" s="5"/>
      <c r="Q73" s="5"/>
    </row>
    <row r="74" spans="1:17" ht="15">
      <c r="A74" s="3"/>
      <c r="B74" s="3" t="s">
        <v>329</v>
      </c>
      <c r="C74" s="3"/>
      <c r="D74" s="3"/>
      <c r="E74" s="202">
        <v>40688.55</v>
      </c>
      <c r="F74" s="74"/>
      <c r="G74" s="240">
        <f>48943+5210</f>
        <v>54153</v>
      </c>
      <c r="H74" s="169"/>
      <c r="I74" s="5"/>
      <c r="J74" s="5"/>
      <c r="K74" s="5"/>
      <c r="L74" s="5"/>
      <c r="M74" s="5"/>
      <c r="N74" s="5"/>
      <c r="O74" s="5"/>
      <c r="P74" s="5"/>
      <c r="Q74" s="5"/>
    </row>
    <row r="75" spans="1:17" ht="15">
      <c r="A75" s="3"/>
      <c r="B75" s="3" t="s">
        <v>51</v>
      </c>
      <c r="C75" s="3"/>
      <c r="D75" s="3"/>
      <c r="E75" s="202">
        <v>4194.68</v>
      </c>
      <c r="F75" s="74"/>
      <c r="G75" s="240">
        <v>0</v>
      </c>
      <c r="H75" s="169"/>
      <c r="I75" s="5"/>
      <c r="J75" s="5"/>
      <c r="K75" s="5"/>
      <c r="L75" s="5"/>
      <c r="M75" s="5"/>
      <c r="N75" s="5"/>
      <c r="O75" s="5"/>
      <c r="P75" s="5"/>
      <c r="Q75" s="5"/>
    </row>
    <row r="76" spans="1:17" ht="15">
      <c r="A76" s="3"/>
      <c r="B76" s="3" t="s">
        <v>558</v>
      </c>
      <c r="C76" s="3"/>
      <c r="D76" s="3"/>
      <c r="E76" s="202">
        <v>4917.81</v>
      </c>
      <c r="F76" s="74"/>
      <c r="G76" s="240">
        <v>16925.17</v>
      </c>
      <c r="H76" s="169"/>
      <c r="I76" s="5"/>
      <c r="J76" s="5"/>
      <c r="K76" s="5"/>
      <c r="L76" s="5"/>
      <c r="M76" s="5"/>
      <c r="N76" s="5"/>
      <c r="O76" s="5"/>
      <c r="P76" s="5"/>
      <c r="Q76" s="5"/>
    </row>
    <row r="77" spans="1:17" ht="15">
      <c r="A77" s="3"/>
      <c r="B77" s="3" t="s">
        <v>313</v>
      </c>
      <c r="C77" s="3"/>
      <c r="D77" s="3"/>
      <c r="E77" s="202">
        <v>18118.36</v>
      </c>
      <c r="F77" s="74"/>
      <c r="G77" s="240">
        <v>25527.99</v>
      </c>
      <c r="H77" s="169"/>
      <c r="I77" s="5"/>
      <c r="J77" s="5"/>
      <c r="K77" s="5"/>
      <c r="L77" s="5"/>
      <c r="M77" s="5"/>
      <c r="N77" s="5"/>
      <c r="O77" s="5"/>
      <c r="P77" s="5"/>
      <c r="Q77" s="5"/>
    </row>
    <row r="78" spans="1:17" ht="15">
      <c r="A78" s="3"/>
      <c r="B78" s="3" t="s">
        <v>332</v>
      </c>
      <c r="C78" s="3"/>
      <c r="D78" s="3"/>
      <c r="E78" s="202">
        <v>2537.2</v>
      </c>
      <c r="F78" s="74"/>
      <c r="G78" s="240">
        <v>0</v>
      </c>
      <c r="H78" s="169"/>
      <c r="I78" s="5"/>
      <c r="J78" s="5"/>
      <c r="K78" s="5"/>
      <c r="L78" s="5"/>
      <c r="M78" s="5"/>
      <c r="N78" s="5"/>
      <c r="O78" s="5"/>
      <c r="P78" s="5"/>
      <c r="Q78" s="5"/>
    </row>
    <row r="79" spans="1:17" ht="15">
      <c r="A79" s="3"/>
      <c r="B79" s="3" t="s">
        <v>317</v>
      </c>
      <c r="C79" s="3"/>
      <c r="D79" s="3"/>
      <c r="E79" s="202">
        <v>187896.04</v>
      </c>
      <c r="F79" s="74"/>
      <c r="G79" s="240">
        <v>497672</v>
      </c>
      <c r="H79" s="169"/>
      <c r="I79" s="5"/>
      <c r="J79" s="5"/>
      <c r="K79" s="5"/>
      <c r="L79" s="5"/>
      <c r="M79" s="5"/>
      <c r="N79" s="5"/>
      <c r="O79" s="5"/>
      <c r="P79" s="5"/>
      <c r="Q79" s="5"/>
    </row>
    <row r="80" spans="1:17" ht="15">
      <c r="A80" s="3"/>
      <c r="B80" s="3" t="s">
        <v>346</v>
      </c>
      <c r="C80" s="3"/>
      <c r="D80" s="3"/>
      <c r="E80" s="202">
        <v>507.1</v>
      </c>
      <c r="F80" s="74"/>
      <c r="G80" s="240">
        <v>0</v>
      </c>
      <c r="H80" s="169"/>
      <c r="I80" s="5"/>
      <c r="J80" s="5"/>
      <c r="K80" s="5"/>
      <c r="L80" s="5"/>
      <c r="M80" s="5"/>
      <c r="N80" s="5"/>
      <c r="O80" s="5"/>
      <c r="P80" s="5"/>
      <c r="Q80" s="5"/>
    </row>
    <row r="81" spans="1:17" ht="15">
      <c r="A81" s="3"/>
      <c r="B81" s="3" t="s">
        <v>260</v>
      </c>
      <c r="C81" s="3"/>
      <c r="D81" s="3"/>
      <c r="E81" s="202">
        <v>4002.04</v>
      </c>
      <c r="F81" s="74"/>
      <c r="G81" s="240">
        <v>4664.17</v>
      </c>
      <c r="H81" s="169"/>
      <c r="I81" s="5"/>
      <c r="J81" s="5"/>
      <c r="K81" s="5"/>
      <c r="L81" s="5"/>
      <c r="M81" s="5"/>
      <c r="N81" s="5"/>
      <c r="O81" s="5"/>
      <c r="P81" s="5"/>
      <c r="Q81" s="5"/>
    </row>
    <row r="82" spans="1:17" ht="15">
      <c r="A82" s="3"/>
      <c r="B82" s="3" t="s">
        <v>321</v>
      </c>
      <c r="C82" s="3"/>
      <c r="D82" s="3"/>
      <c r="E82" s="202">
        <v>600</v>
      </c>
      <c r="F82" s="74"/>
      <c r="G82" s="240">
        <v>0</v>
      </c>
      <c r="H82" s="169"/>
      <c r="I82" s="5"/>
      <c r="J82" s="5"/>
      <c r="K82" s="5"/>
      <c r="L82" s="5"/>
      <c r="M82" s="5"/>
      <c r="N82" s="5"/>
      <c r="O82" s="5"/>
      <c r="P82" s="5"/>
      <c r="Q82" s="5"/>
    </row>
    <row r="83" spans="1:17" ht="15">
      <c r="A83" s="3"/>
      <c r="B83" s="3"/>
      <c r="C83" s="3"/>
      <c r="D83" s="3"/>
      <c r="E83" s="14">
        <f>SUM(E73:E82)</f>
        <v>263461.78</v>
      </c>
      <c r="F83" s="74"/>
      <c r="G83" s="241">
        <f>SUM(G73:G82)</f>
        <v>660514.33</v>
      </c>
      <c r="H83" s="169"/>
      <c r="I83" s="5"/>
      <c r="J83" s="5"/>
      <c r="K83" s="5"/>
      <c r="L83" s="5"/>
      <c r="M83" s="5"/>
      <c r="N83" s="5"/>
      <c r="O83" s="5"/>
      <c r="P83" s="5"/>
      <c r="Q83" s="5"/>
    </row>
    <row r="84" spans="1:17" ht="15">
      <c r="A84" s="3"/>
      <c r="B84" s="3"/>
      <c r="C84" s="3"/>
      <c r="D84" s="3"/>
      <c r="E84" s="73"/>
      <c r="F84" s="63"/>
      <c r="G84" s="73"/>
      <c r="H84" s="11"/>
      <c r="I84" s="5"/>
      <c r="J84" s="5"/>
      <c r="K84" s="5"/>
      <c r="L84" s="5"/>
      <c r="M84" s="5"/>
      <c r="N84" s="5"/>
      <c r="O84" s="5"/>
      <c r="P84" s="5"/>
      <c r="Q84" s="5"/>
    </row>
    <row r="85" spans="1:17" ht="15">
      <c r="A85" s="3" t="s">
        <v>551</v>
      </c>
      <c r="B85" s="3"/>
      <c r="C85" s="3"/>
      <c r="D85" s="3"/>
      <c r="E85" s="62">
        <f>E70-E83</f>
        <v>309892.35999999975</v>
      </c>
      <c r="F85" s="63"/>
      <c r="G85" s="62">
        <f>G70-G83</f>
        <v>3171570.6999999993</v>
      </c>
      <c r="H85" s="11"/>
      <c r="I85" s="5"/>
      <c r="J85" s="5"/>
      <c r="K85" s="5"/>
      <c r="L85" s="5"/>
      <c r="M85" s="5"/>
      <c r="N85" s="5"/>
      <c r="O85" s="5"/>
      <c r="P85" s="5"/>
      <c r="Q85" s="5"/>
    </row>
    <row r="86" spans="1:17" ht="15">
      <c r="A86" s="3"/>
      <c r="B86" s="3"/>
      <c r="C86" s="3"/>
      <c r="D86" s="3"/>
      <c r="E86" s="13"/>
      <c r="F86" s="3"/>
      <c r="G86" s="11"/>
      <c r="H86" s="11"/>
      <c r="I86" s="5"/>
      <c r="J86" s="5"/>
      <c r="K86" s="5"/>
      <c r="L86" s="5"/>
      <c r="M86" s="5"/>
      <c r="N86" s="5"/>
      <c r="O86" s="5"/>
      <c r="P86" s="5"/>
      <c r="Q86" s="5"/>
    </row>
    <row r="87" spans="1:17" ht="15">
      <c r="A87" s="3" t="s">
        <v>552</v>
      </c>
      <c r="B87" s="3"/>
      <c r="C87" s="3"/>
      <c r="D87" s="3"/>
      <c r="E87" s="201">
        <v>0</v>
      </c>
      <c r="F87" s="3"/>
      <c r="G87" s="11">
        <v>0</v>
      </c>
      <c r="H87" s="11"/>
      <c r="I87" s="5"/>
      <c r="J87" s="5"/>
      <c r="K87" s="5"/>
      <c r="L87" s="5"/>
      <c r="M87" s="5"/>
      <c r="N87" s="5"/>
      <c r="O87" s="5"/>
      <c r="P87" s="5"/>
      <c r="Q87" s="5"/>
    </row>
    <row r="88" spans="1:17" ht="15">
      <c r="A88" s="3"/>
      <c r="B88" s="3"/>
      <c r="C88" s="3"/>
      <c r="D88" s="3"/>
      <c r="E88" s="13"/>
      <c r="F88" s="3"/>
      <c r="G88" s="11"/>
      <c r="H88" s="11"/>
      <c r="I88" s="5"/>
      <c r="J88" s="5"/>
      <c r="K88" s="5"/>
      <c r="L88" s="5"/>
      <c r="M88" s="5"/>
      <c r="N88" s="5"/>
      <c r="O88" s="5"/>
      <c r="P88" s="5"/>
      <c r="Q88" s="5"/>
    </row>
    <row r="89" spans="1:17" ht="15">
      <c r="A89" s="3" t="s">
        <v>553</v>
      </c>
      <c r="B89" s="3"/>
      <c r="C89" s="3"/>
      <c r="D89" s="3"/>
      <c r="E89" s="23">
        <f>E87+E85</f>
        <v>309892.35999999975</v>
      </c>
      <c r="F89" s="13"/>
      <c r="G89" s="24">
        <f>G87+G85</f>
        <v>3171570.6999999993</v>
      </c>
      <c r="H89" s="11"/>
      <c r="I89" s="5"/>
      <c r="J89" s="5"/>
      <c r="K89" s="5"/>
      <c r="L89" s="5"/>
      <c r="M89" s="5"/>
      <c r="N89" s="5"/>
      <c r="O89" s="5"/>
      <c r="P89" s="5"/>
      <c r="Q89" s="5"/>
    </row>
    <row r="90" spans="1:17" ht="15">
      <c r="A90" s="3"/>
      <c r="B90" s="3"/>
      <c r="C90" s="3"/>
      <c r="D90" s="3"/>
      <c r="E90" s="13"/>
      <c r="F90" s="13"/>
      <c r="G90" s="11"/>
      <c r="H90" s="11"/>
      <c r="I90" s="5"/>
      <c r="J90" s="5"/>
      <c r="K90" s="5"/>
      <c r="L90" s="5"/>
      <c r="M90" s="5"/>
      <c r="N90" s="5"/>
      <c r="O90" s="5"/>
      <c r="P90" s="5"/>
      <c r="Q90" s="5"/>
    </row>
    <row r="91" spans="1:17" ht="15">
      <c r="A91" s="3" t="s">
        <v>475</v>
      </c>
      <c r="B91" s="3"/>
      <c r="C91" s="3"/>
      <c r="D91" s="3"/>
      <c r="E91" s="13">
        <f>-E155</f>
        <v>-229076.57</v>
      </c>
      <c r="F91" s="3"/>
      <c r="G91" s="11">
        <f>-G155</f>
        <v>-411001.2100000001</v>
      </c>
      <c r="H91" s="11"/>
      <c r="I91" s="5"/>
      <c r="J91" s="5"/>
      <c r="K91" s="5"/>
      <c r="L91" s="5"/>
      <c r="M91" s="5"/>
      <c r="N91" s="5"/>
      <c r="O91" s="5"/>
      <c r="P91" s="5"/>
      <c r="Q91" s="5"/>
    </row>
    <row r="92" spans="1:17" ht="15">
      <c r="A92" s="7"/>
      <c r="B92" s="3"/>
      <c r="C92" s="3"/>
      <c r="D92" s="3"/>
      <c r="E92" s="13"/>
      <c r="F92" s="3"/>
      <c r="G92" s="11"/>
      <c r="H92" s="11"/>
      <c r="I92" s="5"/>
      <c r="J92" s="5"/>
      <c r="K92" s="5"/>
      <c r="L92" s="5"/>
      <c r="M92" s="5"/>
      <c r="N92" s="5"/>
      <c r="O92" s="5"/>
      <c r="P92" s="5"/>
      <c r="Q92" s="5"/>
    </row>
    <row r="93" spans="1:17" ht="15">
      <c r="A93" s="3" t="s">
        <v>80</v>
      </c>
      <c r="B93" s="3"/>
      <c r="C93" s="3"/>
      <c r="D93" s="3"/>
      <c r="E93" s="25">
        <f>E89+E91</f>
        <v>80815.78999999975</v>
      </c>
      <c r="F93" s="3"/>
      <c r="G93" s="26">
        <f>G89+G91</f>
        <v>2760569.4899999993</v>
      </c>
      <c r="H93" s="11"/>
      <c r="I93" s="5"/>
      <c r="J93" s="5"/>
      <c r="K93" s="5"/>
      <c r="L93" s="5"/>
      <c r="M93" s="5"/>
      <c r="N93" s="5"/>
      <c r="O93" s="5"/>
      <c r="P93" s="5"/>
      <c r="Q93" s="5"/>
    </row>
    <row r="94" spans="1:17" ht="15">
      <c r="A94" s="7"/>
      <c r="B94" s="3"/>
      <c r="C94" s="3"/>
      <c r="D94" s="3"/>
      <c r="E94" s="13"/>
      <c r="F94" s="3"/>
      <c r="G94" s="11"/>
      <c r="H94" s="11"/>
      <c r="I94" s="5"/>
      <c r="J94" s="5"/>
      <c r="K94" s="5"/>
      <c r="L94" s="5"/>
      <c r="M94" s="5"/>
      <c r="N94" s="5"/>
      <c r="O94" s="5"/>
      <c r="P94" s="5"/>
      <c r="Q94" s="5"/>
    </row>
    <row r="95" spans="1:17" ht="15">
      <c r="A95" s="7" t="s">
        <v>17</v>
      </c>
      <c r="B95" s="3"/>
      <c r="C95" s="3"/>
      <c r="D95" s="3"/>
      <c r="E95" s="13"/>
      <c r="F95" s="3"/>
      <c r="G95" s="11"/>
      <c r="H95" s="11"/>
      <c r="I95" s="5"/>
      <c r="J95" s="5"/>
      <c r="K95" s="5"/>
      <c r="L95" s="5"/>
      <c r="M95" s="5"/>
      <c r="N95" s="5"/>
      <c r="O95" s="5"/>
      <c r="P95" s="5"/>
      <c r="Q95" s="5"/>
    </row>
    <row r="96" spans="1:17" ht="15">
      <c r="A96" s="7"/>
      <c r="B96" s="3" t="s">
        <v>153</v>
      </c>
      <c r="C96" s="3"/>
      <c r="D96" s="3"/>
      <c r="E96" s="204">
        <v>-22628.42</v>
      </c>
      <c r="F96" s="74"/>
      <c r="G96" s="229">
        <v>-772959.46</v>
      </c>
      <c r="H96" s="169"/>
      <c r="I96" s="5"/>
      <c r="J96" s="5"/>
      <c r="K96" s="5"/>
      <c r="L96" s="5"/>
      <c r="M96" s="5"/>
      <c r="N96" s="5"/>
      <c r="O96" s="5"/>
      <c r="P96" s="5"/>
      <c r="Q96" s="5"/>
    </row>
    <row r="97" spans="1:17" ht="15">
      <c r="A97" s="7"/>
      <c r="B97" s="3" t="s">
        <v>233</v>
      </c>
      <c r="C97" s="3"/>
      <c r="D97" s="3"/>
      <c r="E97" s="202">
        <v>0</v>
      </c>
      <c r="F97" s="74"/>
      <c r="G97" s="240">
        <v>0</v>
      </c>
      <c r="H97" s="169"/>
      <c r="I97" s="5"/>
      <c r="J97" s="5"/>
      <c r="K97" s="5"/>
      <c r="L97" s="5"/>
      <c r="M97" s="5"/>
      <c r="N97" s="5"/>
      <c r="O97" s="5"/>
      <c r="P97" s="5"/>
      <c r="Q97" s="5"/>
    </row>
    <row r="98" spans="1:17" ht="15">
      <c r="A98" s="7"/>
      <c r="B98" s="3" t="s">
        <v>143</v>
      </c>
      <c r="C98" s="3"/>
      <c r="D98" s="3"/>
      <c r="E98" s="202">
        <v>0</v>
      </c>
      <c r="F98" s="74"/>
      <c r="G98" s="230">
        <v>0</v>
      </c>
      <c r="H98" s="169"/>
      <c r="I98" s="5"/>
      <c r="J98" s="5"/>
      <c r="K98" s="5"/>
      <c r="L98" s="5"/>
      <c r="M98" s="5"/>
      <c r="N98" s="5"/>
      <c r="O98" s="5"/>
      <c r="P98" s="5"/>
      <c r="Q98" s="5"/>
    </row>
    <row r="99" spans="1:17" ht="15">
      <c r="A99" s="7"/>
      <c r="B99" s="3"/>
      <c r="C99" s="3"/>
      <c r="D99" s="3"/>
      <c r="E99" s="23">
        <f>SUM(E96:E98)</f>
        <v>-22628.42</v>
      </c>
      <c r="F99" s="3"/>
      <c r="G99" s="24">
        <f>SUM(G96:G98)</f>
        <v>-772959.46</v>
      </c>
      <c r="H99" s="11"/>
      <c r="I99" s="5"/>
      <c r="J99" s="5"/>
      <c r="K99" s="5"/>
      <c r="L99" s="5"/>
      <c r="M99" s="5"/>
      <c r="N99" s="5"/>
      <c r="O99" s="5"/>
      <c r="P99" s="5"/>
      <c r="Q99" s="5"/>
    </row>
    <row r="100" spans="1:17" ht="15">
      <c r="A100" s="7"/>
      <c r="B100" s="3"/>
      <c r="C100" s="3"/>
      <c r="D100" s="3"/>
      <c r="E100" s="13"/>
      <c r="F100" s="3"/>
      <c r="G100" s="11"/>
      <c r="H100" s="11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15">
      <c r="A101" s="3" t="s">
        <v>139</v>
      </c>
      <c r="B101" s="3"/>
      <c r="C101" s="3"/>
      <c r="D101" s="3"/>
      <c r="E101" s="23">
        <f>E93+E99</f>
        <v>58187.36999999975</v>
      </c>
      <c r="F101" s="3"/>
      <c r="G101" s="24">
        <f>G93+G99</f>
        <v>1987610.0299999993</v>
      </c>
      <c r="H101" s="11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5">
      <c r="A102" s="3" t="s">
        <v>554</v>
      </c>
      <c r="B102" s="3"/>
      <c r="C102" s="3"/>
      <c r="D102" s="3"/>
      <c r="E102" s="201">
        <v>11331636.47</v>
      </c>
      <c r="F102" s="3"/>
      <c r="G102" s="11">
        <v>9344026.44</v>
      </c>
      <c r="H102" s="11"/>
      <c r="I102" s="5"/>
      <c r="J102" s="5"/>
      <c r="K102" s="5"/>
      <c r="L102" s="5"/>
      <c r="M102" s="5"/>
      <c r="N102" s="5"/>
      <c r="O102" s="5"/>
      <c r="P102" s="5"/>
      <c r="Q102" s="5"/>
    </row>
    <row r="103" spans="1:17" ht="15">
      <c r="A103" s="7"/>
      <c r="B103" s="3"/>
      <c r="C103" s="3"/>
      <c r="D103" s="3"/>
      <c r="E103" s="13"/>
      <c r="F103" s="3"/>
      <c r="G103" s="11"/>
      <c r="H103" s="11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5">
      <c r="A104" s="3" t="s">
        <v>86</v>
      </c>
      <c r="B104" s="3"/>
      <c r="C104" s="3"/>
      <c r="D104" s="3"/>
      <c r="E104" s="25">
        <f>SUM(E101:E102)</f>
        <v>11389823.84</v>
      </c>
      <c r="F104" s="3"/>
      <c r="G104" s="26">
        <f>SUM(G101:G102)</f>
        <v>11331636.469999999</v>
      </c>
      <c r="H104" s="11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5">
      <c r="A105" s="7"/>
      <c r="B105" s="3"/>
      <c r="C105" s="3"/>
      <c r="D105" s="3"/>
      <c r="E105" s="27"/>
      <c r="F105" s="3"/>
      <c r="G105" s="28"/>
      <c r="H105" s="11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5">
      <c r="A106" s="7"/>
      <c r="B106" s="3"/>
      <c r="C106" s="3"/>
      <c r="D106" s="3"/>
      <c r="E106" s="13"/>
      <c r="F106" s="3"/>
      <c r="G106" s="11"/>
      <c r="H106" s="11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5">
      <c r="A107" s="7"/>
      <c r="B107" s="3"/>
      <c r="C107" s="3"/>
      <c r="D107" s="3"/>
      <c r="E107" s="13"/>
      <c r="F107" s="3"/>
      <c r="G107" s="11"/>
      <c r="H107" s="11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5">
      <c r="A108" s="7"/>
      <c r="B108" s="3"/>
      <c r="C108" s="3"/>
      <c r="D108" s="3"/>
      <c r="E108" s="13"/>
      <c r="F108" s="3"/>
      <c r="G108" s="11"/>
      <c r="H108" s="11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15">
      <c r="A109" s="2" t="s">
        <v>541</v>
      </c>
      <c r="B109" s="3"/>
      <c r="C109" s="3"/>
      <c r="D109" s="3"/>
      <c r="E109" s="13"/>
      <c r="F109" s="3"/>
      <c r="G109" s="4" t="e">
        <f>#REF!</f>
        <v>#REF!</v>
      </c>
      <c r="H109" s="11"/>
      <c r="I109" s="5"/>
      <c r="J109" s="5"/>
      <c r="K109" s="5"/>
      <c r="L109" s="5"/>
      <c r="M109" s="5"/>
      <c r="N109" s="5"/>
      <c r="O109" s="5"/>
      <c r="P109" s="5"/>
      <c r="Q109" s="5"/>
    </row>
    <row r="110" spans="1:17" ht="15">
      <c r="A110" s="2" t="e">
        <f>#REF!</f>
        <v>#REF!</v>
      </c>
      <c r="B110" s="3"/>
      <c r="C110" s="3"/>
      <c r="D110" s="3"/>
      <c r="E110" s="13"/>
      <c r="F110" s="3"/>
      <c r="G110" s="11"/>
      <c r="H110" s="11"/>
      <c r="I110" s="5"/>
      <c r="J110" s="5"/>
      <c r="K110" s="5"/>
      <c r="L110" s="5"/>
      <c r="M110" s="5"/>
      <c r="N110" s="5"/>
      <c r="O110" s="5"/>
      <c r="P110" s="5"/>
      <c r="Q110" s="5"/>
    </row>
    <row r="111" spans="1:17" ht="15">
      <c r="A111" s="3"/>
      <c r="B111" s="3"/>
      <c r="C111" s="3"/>
      <c r="D111" s="3"/>
      <c r="E111" s="13"/>
      <c r="F111" s="3"/>
      <c r="G111" s="11"/>
      <c r="H111" s="11"/>
      <c r="I111" s="5"/>
      <c r="J111" s="5"/>
      <c r="K111" s="5"/>
      <c r="L111" s="5"/>
      <c r="M111" s="5"/>
      <c r="N111" s="5"/>
      <c r="O111" s="5"/>
      <c r="P111" s="5"/>
      <c r="Q111" s="5"/>
    </row>
    <row r="112" spans="1:17" ht="15">
      <c r="A112" s="82"/>
      <c r="B112" s="6"/>
      <c r="C112" s="6"/>
      <c r="D112" s="6"/>
      <c r="E112" s="25"/>
      <c r="F112" s="6"/>
      <c r="G112" s="26"/>
      <c r="H112" s="11"/>
      <c r="I112" s="5"/>
      <c r="J112" s="5"/>
      <c r="K112" s="5"/>
      <c r="L112" s="5"/>
      <c r="M112" s="5"/>
      <c r="N112" s="5"/>
      <c r="O112" s="5"/>
      <c r="P112" s="5"/>
      <c r="Q112" s="5"/>
    </row>
    <row r="113" spans="1:17" ht="15">
      <c r="A113" s="7"/>
      <c r="B113" s="3"/>
      <c r="C113" s="3"/>
      <c r="D113" s="3"/>
      <c r="E113" s="13"/>
      <c r="F113" s="3"/>
      <c r="G113" s="11"/>
      <c r="H113" s="11"/>
      <c r="I113" s="5"/>
      <c r="J113" s="5"/>
      <c r="K113" s="5"/>
      <c r="L113" s="5"/>
      <c r="M113" s="5"/>
      <c r="N113" s="5"/>
      <c r="O113" s="5"/>
      <c r="P113" s="5"/>
      <c r="Q113" s="5"/>
    </row>
    <row r="114" spans="1:17" ht="15">
      <c r="A114" s="7"/>
      <c r="B114" s="3"/>
      <c r="C114" s="3"/>
      <c r="D114" s="3"/>
      <c r="E114" s="13"/>
      <c r="F114" s="3"/>
      <c r="G114" s="13"/>
      <c r="H114" s="11"/>
      <c r="I114" s="5"/>
      <c r="J114" s="5"/>
      <c r="K114" s="5"/>
      <c r="L114" s="5"/>
      <c r="M114" s="5"/>
      <c r="N114" s="5"/>
      <c r="O114" s="5"/>
      <c r="P114" s="5"/>
      <c r="Q114" s="5"/>
    </row>
    <row r="115" spans="1:17" ht="15">
      <c r="A115" s="7" t="s">
        <v>360</v>
      </c>
      <c r="B115" s="3"/>
      <c r="C115" s="3"/>
      <c r="D115" s="3"/>
      <c r="E115" s="13"/>
      <c r="F115" s="3"/>
      <c r="G115" s="11"/>
      <c r="H115" s="11"/>
      <c r="I115" s="5"/>
      <c r="J115" s="5"/>
      <c r="K115" s="5"/>
      <c r="L115" s="5"/>
      <c r="M115" s="5"/>
      <c r="N115" s="5"/>
      <c r="O115" s="5"/>
      <c r="P115" s="5"/>
      <c r="Q115" s="5"/>
    </row>
    <row r="116" spans="1:17" ht="15">
      <c r="A116" s="7"/>
      <c r="B116" s="3" t="s">
        <v>238</v>
      </c>
      <c r="C116" s="3"/>
      <c r="D116" s="3"/>
      <c r="E116" s="204">
        <v>946.68</v>
      </c>
      <c r="F116" s="74"/>
      <c r="G116" s="241">
        <v>3027.51</v>
      </c>
      <c r="H116" s="169"/>
      <c r="I116" s="5"/>
      <c r="J116" s="5"/>
      <c r="K116" s="5"/>
      <c r="L116" s="5"/>
      <c r="M116" s="5"/>
      <c r="N116" s="5"/>
      <c r="O116" s="5"/>
      <c r="P116" s="5"/>
      <c r="Q116" s="5"/>
    </row>
    <row r="117" spans="1:17" ht="15">
      <c r="A117" s="7"/>
      <c r="B117" s="3"/>
      <c r="C117" s="3"/>
      <c r="D117" s="3"/>
      <c r="E117" s="23"/>
      <c r="F117" s="3"/>
      <c r="G117" s="24"/>
      <c r="H117" s="11"/>
      <c r="I117" s="5"/>
      <c r="J117" s="5"/>
      <c r="K117" s="5"/>
      <c r="L117" s="5"/>
      <c r="M117" s="5"/>
      <c r="N117" s="5"/>
      <c r="O117" s="5"/>
      <c r="P117" s="5"/>
      <c r="Q117" s="5"/>
    </row>
    <row r="118" spans="1:17" ht="15">
      <c r="A118" s="7" t="s">
        <v>13</v>
      </c>
      <c r="B118" s="3"/>
      <c r="C118" s="3"/>
      <c r="D118" s="3"/>
      <c r="E118" s="13"/>
      <c r="F118" s="3"/>
      <c r="G118" s="11"/>
      <c r="H118" s="11"/>
      <c r="I118" s="5"/>
      <c r="J118" s="5"/>
      <c r="K118" s="5"/>
      <c r="L118" s="5"/>
      <c r="M118" s="5"/>
      <c r="N118" s="5"/>
      <c r="O118" s="5"/>
      <c r="P118" s="5"/>
      <c r="Q118" s="5"/>
    </row>
    <row r="119" spans="1:17" ht="15">
      <c r="A119" s="3"/>
      <c r="B119" s="3" t="s">
        <v>343</v>
      </c>
      <c r="C119" s="3"/>
      <c r="D119" s="3"/>
      <c r="E119" s="204">
        <v>5050</v>
      </c>
      <c r="F119" s="74"/>
      <c r="G119" s="229">
        <v>14560</v>
      </c>
      <c r="H119" s="169"/>
      <c r="I119" s="5"/>
      <c r="J119" s="5"/>
      <c r="K119" s="5"/>
      <c r="L119" s="5"/>
      <c r="M119" s="5"/>
      <c r="N119" s="5"/>
      <c r="O119" s="5"/>
      <c r="P119" s="5"/>
      <c r="Q119" s="5"/>
    </row>
    <row r="120" spans="1:17" ht="15">
      <c r="A120" s="3"/>
      <c r="B120" s="3" t="s">
        <v>236</v>
      </c>
      <c r="C120" s="3"/>
      <c r="D120" s="3"/>
      <c r="E120" s="202">
        <v>0</v>
      </c>
      <c r="F120" s="74"/>
      <c r="G120" s="240">
        <v>5659</v>
      </c>
      <c r="H120" s="169"/>
      <c r="I120" s="5"/>
      <c r="J120" s="5"/>
      <c r="K120" s="5"/>
      <c r="L120" s="5"/>
      <c r="M120" s="5"/>
      <c r="N120" s="5"/>
      <c r="O120" s="5"/>
      <c r="P120" s="5"/>
      <c r="Q120" s="5"/>
    </row>
    <row r="121" spans="1:17" ht="15">
      <c r="A121" s="3"/>
      <c r="B121" s="3" t="s">
        <v>325</v>
      </c>
      <c r="C121" s="3"/>
      <c r="D121" s="3"/>
      <c r="E121" s="202">
        <v>4021</v>
      </c>
      <c r="F121" s="74"/>
      <c r="G121" s="240">
        <v>0</v>
      </c>
      <c r="H121" s="169"/>
      <c r="I121" s="5"/>
      <c r="J121" s="5"/>
      <c r="K121" s="5"/>
      <c r="L121" s="5"/>
      <c r="M121" s="5"/>
      <c r="N121" s="5"/>
      <c r="O121" s="5"/>
      <c r="P121" s="5"/>
      <c r="Q121" s="5"/>
    </row>
    <row r="122" spans="1:17" ht="15">
      <c r="A122" s="11"/>
      <c r="B122" s="3" t="s">
        <v>559</v>
      </c>
      <c r="C122" s="3"/>
      <c r="D122" s="3"/>
      <c r="E122" s="202">
        <v>33600</v>
      </c>
      <c r="F122" s="74"/>
      <c r="G122" s="240">
        <v>78400</v>
      </c>
      <c r="H122" s="169"/>
      <c r="I122" s="5"/>
      <c r="J122" s="5"/>
      <c r="K122" s="5"/>
      <c r="L122" s="5"/>
      <c r="M122" s="5"/>
      <c r="N122" s="5"/>
      <c r="O122" s="5"/>
      <c r="P122" s="5"/>
      <c r="Q122" s="5"/>
    </row>
    <row r="123" spans="1:17" ht="15">
      <c r="A123" s="11"/>
      <c r="B123" s="3" t="s">
        <v>560</v>
      </c>
      <c r="C123" s="3"/>
      <c r="D123" s="3"/>
      <c r="E123" s="202">
        <v>2600.15</v>
      </c>
      <c r="F123" s="74"/>
      <c r="G123" s="240">
        <v>36402</v>
      </c>
      <c r="H123" s="169"/>
      <c r="I123" s="5"/>
      <c r="J123" s="5"/>
      <c r="K123" s="5"/>
      <c r="L123" s="5"/>
      <c r="M123" s="5"/>
      <c r="N123" s="5"/>
      <c r="O123" s="5"/>
      <c r="P123" s="5"/>
      <c r="Q123" s="5"/>
    </row>
    <row r="124" spans="1:17" ht="15">
      <c r="A124" s="3"/>
      <c r="B124" s="3" t="s">
        <v>32</v>
      </c>
      <c r="C124" s="3"/>
      <c r="D124" s="3"/>
      <c r="E124" s="202">
        <v>0</v>
      </c>
      <c r="F124" s="74"/>
      <c r="G124" s="240">
        <v>835.6</v>
      </c>
      <c r="H124" s="169"/>
      <c r="I124" s="5"/>
      <c r="J124" s="5"/>
      <c r="K124" s="5"/>
      <c r="L124" s="5"/>
      <c r="M124" s="5"/>
      <c r="N124" s="5"/>
      <c r="O124" s="5"/>
      <c r="P124" s="5"/>
      <c r="Q124" s="5"/>
    </row>
    <row r="125" spans="1:17" ht="15">
      <c r="A125" s="3"/>
      <c r="B125" s="3" t="s">
        <v>436</v>
      </c>
      <c r="C125" s="3"/>
      <c r="D125" s="3"/>
      <c r="E125" s="202">
        <v>624.6</v>
      </c>
      <c r="F125" s="74"/>
      <c r="G125" s="240">
        <v>0</v>
      </c>
      <c r="H125" s="169"/>
      <c r="I125" s="5"/>
      <c r="J125" s="5"/>
      <c r="K125" s="5"/>
      <c r="L125" s="5"/>
      <c r="M125" s="5"/>
      <c r="N125" s="5"/>
      <c r="O125" s="5"/>
      <c r="P125" s="5"/>
      <c r="Q125" s="5"/>
    </row>
    <row r="126" spans="1:17" ht="15">
      <c r="A126" s="3"/>
      <c r="B126" s="3" t="s">
        <v>35</v>
      </c>
      <c r="C126" s="3"/>
      <c r="D126" s="3"/>
      <c r="E126" s="202">
        <v>655</v>
      </c>
      <c r="F126" s="74"/>
      <c r="G126" s="240">
        <v>1415</v>
      </c>
      <c r="H126" s="169"/>
      <c r="I126" s="5"/>
      <c r="J126" s="5"/>
      <c r="K126" s="5"/>
      <c r="L126" s="5"/>
      <c r="M126" s="5"/>
      <c r="N126" s="5"/>
      <c r="O126" s="5"/>
      <c r="P126" s="5"/>
      <c r="Q126" s="5"/>
    </row>
    <row r="127" spans="1:17" ht="15">
      <c r="A127" s="3"/>
      <c r="B127" s="3" t="s">
        <v>34</v>
      </c>
      <c r="C127" s="3"/>
      <c r="D127" s="3"/>
      <c r="E127" s="202">
        <v>0</v>
      </c>
      <c r="F127" s="74"/>
      <c r="G127" s="240">
        <v>862.5</v>
      </c>
      <c r="H127" s="169"/>
      <c r="I127" s="5"/>
      <c r="J127" s="5"/>
      <c r="K127" s="5"/>
      <c r="L127" s="5"/>
      <c r="M127" s="5"/>
      <c r="N127" s="5"/>
      <c r="O127" s="5"/>
      <c r="P127" s="5"/>
      <c r="Q127" s="5"/>
    </row>
    <row r="128" spans="1:17" ht="15">
      <c r="A128" s="3"/>
      <c r="B128" s="3" t="s">
        <v>561</v>
      </c>
      <c r="C128" s="3"/>
      <c r="D128" s="3"/>
      <c r="E128" s="202">
        <v>77880</v>
      </c>
      <c r="F128" s="74"/>
      <c r="G128" s="240">
        <v>36410.16</v>
      </c>
      <c r="H128" s="169"/>
      <c r="I128" s="5"/>
      <c r="J128" s="5"/>
      <c r="K128" s="5"/>
      <c r="L128" s="5"/>
      <c r="M128" s="5"/>
      <c r="N128" s="5"/>
      <c r="O128" s="5"/>
      <c r="P128" s="5"/>
      <c r="Q128" s="5"/>
    </row>
    <row r="129" spans="1:17" ht="15">
      <c r="A129" s="11"/>
      <c r="B129" s="3" t="s">
        <v>36</v>
      </c>
      <c r="C129" s="3"/>
      <c r="D129" s="3"/>
      <c r="E129" s="202">
        <v>1376.48</v>
      </c>
      <c r="F129" s="74"/>
      <c r="G129" s="240">
        <v>5080.98</v>
      </c>
      <c r="H129" s="169"/>
      <c r="I129" s="5"/>
      <c r="J129" s="5"/>
      <c r="K129" s="5"/>
      <c r="L129" s="5"/>
      <c r="M129" s="5"/>
      <c r="N129" s="5"/>
      <c r="O129" s="5"/>
      <c r="P129" s="5"/>
      <c r="Q129" s="5"/>
    </row>
    <row r="130" spans="1:17" ht="15">
      <c r="A130" s="3"/>
      <c r="B130" s="3" t="s">
        <v>39</v>
      </c>
      <c r="C130" s="3"/>
      <c r="D130" s="3"/>
      <c r="E130" s="202">
        <v>2216.1</v>
      </c>
      <c r="F130" s="74"/>
      <c r="G130" s="240">
        <v>4149.1</v>
      </c>
      <c r="H130" s="169"/>
      <c r="I130" s="5"/>
      <c r="J130" s="5"/>
      <c r="K130" s="5"/>
      <c r="L130" s="5"/>
      <c r="M130" s="5"/>
      <c r="N130" s="5"/>
      <c r="O130" s="5"/>
      <c r="P130" s="5"/>
      <c r="Q130" s="5"/>
    </row>
    <row r="131" spans="2:17" ht="15">
      <c r="B131" s="3"/>
      <c r="C131" s="3"/>
      <c r="D131" s="3"/>
      <c r="E131" s="14">
        <f>SUM(E119:E130)</f>
        <v>128023.33</v>
      </c>
      <c r="F131" s="74"/>
      <c r="G131" s="241">
        <f>SUM(G119:G130)</f>
        <v>183774.34000000003</v>
      </c>
      <c r="H131" s="178"/>
      <c r="I131" s="5"/>
      <c r="J131" s="5"/>
      <c r="K131" s="5"/>
      <c r="L131" s="5"/>
      <c r="M131" s="5"/>
      <c r="N131" s="5"/>
      <c r="O131" s="5"/>
      <c r="P131" s="5"/>
      <c r="Q131" s="5"/>
    </row>
    <row r="132" spans="2:17" ht="15">
      <c r="B132" s="3"/>
      <c r="C132" s="3"/>
      <c r="E132" s="32"/>
      <c r="G132" s="32"/>
      <c r="I132" s="5"/>
      <c r="J132" s="5"/>
      <c r="K132" s="5"/>
      <c r="L132" s="5"/>
      <c r="M132" s="5"/>
      <c r="N132" s="5"/>
      <c r="O132" s="5"/>
      <c r="P132" s="5"/>
      <c r="Q132" s="5"/>
    </row>
    <row r="133" spans="1:17" ht="15">
      <c r="A133" s="7" t="s">
        <v>14</v>
      </c>
      <c r="B133" s="3"/>
      <c r="C133" s="3"/>
      <c r="I133" s="5"/>
      <c r="J133" s="5"/>
      <c r="K133" s="5"/>
      <c r="L133" s="5"/>
      <c r="M133" s="5"/>
      <c r="N133" s="5"/>
      <c r="O133" s="5"/>
      <c r="P133" s="5"/>
      <c r="Q133" s="5"/>
    </row>
    <row r="134" spans="1:17" ht="15">
      <c r="A134" s="7"/>
      <c r="B134" s="3" t="s">
        <v>562</v>
      </c>
      <c r="C134" s="3"/>
      <c r="E134" s="204">
        <v>0</v>
      </c>
      <c r="F134" s="74"/>
      <c r="G134" s="229">
        <v>13500</v>
      </c>
      <c r="H134" s="178"/>
      <c r="I134" s="5"/>
      <c r="J134" s="5"/>
      <c r="K134" s="5"/>
      <c r="L134" s="5"/>
      <c r="M134" s="5"/>
      <c r="N134" s="5"/>
      <c r="O134" s="5"/>
      <c r="P134" s="5"/>
      <c r="Q134" s="5"/>
    </row>
    <row r="135" spans="1:17" ht="15">
      <c r="A135" s="7"/>
      <c r="B135" s="3" t="s">
        <v>45</v>
      </c>
      <c r="C135" s="3"/>
      <c r="D135" s="3"/>
      <c r="E135" s="202">
        <v>431.5</v>
      </c>
      <c r="F135" s="74"/>
      <c r="G135" s="240">
        <v>601</v>
      </c>
      <c r="H135" s="169"/>
      <c r="I135" s="5"/>
      <c r="J135" s="5"/>
      <c r="K135" s="5"/>
      <c r="L135" s="5"/>
      <c r="M135" s="5"/>
      <c r="N135" s="5"/>
      <c r="O135" s="5"/>
      <c r="P135" s="5"/>
      <c r="Q135" s="5"/>
    </row>
    <row r="136" spans="1:17" ht="15">
      <c r="A136" s="7"/>
      <c r="B136" s="3" t="s">
        <v>48</v>
      </c>
      <c r="C136" s="3"/>
      <c r="D136" s="3"/>
      <c r="E136" s="202">
        <v>0</v>
      </c>
      <c r="F136" s="74"/>
      <c r="G136" s="240">
        <v>200</v>
      </c>
      <c r="H136" s="169"/>
      <c r="I136" s="5"/>
      <c r="J136" s="5"/>
      <c r="K136" s="5"/>
      <c r="L136" s="5"/>
      <c r="M136" s="5"/>
      <c r="N136" s="5"/>
      <c r="O136" s="5"/>
      <c r="P136" s="5"/>
      <c r="Q136" s="5"/>
    </row>
    <row r="137" spans="2:17" ht="15">
      <c r="B137" s="3" t="s">
        <v>563</v>
      </c>
      <c r="C137" s="3"/>
      <c r="D137" s="3"/>
      <c r="E137" s="202">
        <v>0</v>
      </c>
      <c r="F137" s="74"/>
      <c r="G137" s="240">
        <v>48830</v>
      </c>
      <c r="H137" s="169"/>
      <c r="I137" s="5"/>
      <c r="J137" s="5"/>
      <c r="K137" s="5"/>
      <c r="L137" s="5"/>
      <c r="M137" s="5"/>
      <c r="N137" s="5"/>
      <c r="O137" s="5"/>
      <c r="P137" s="5"/>
      <c r="Q137" s="5"/>
    </row>
    <row r="138" spans="2:17" ht="15">
      <c r="B138" s="3" t="s">
        <v>50</v>
      </c>
      <c r="C138" s="3"/>
      <c r="D138" s="3"/>
      <c r="E138" s="202">
        <v>17940.04</v>
      </c>
      <c r="F138" s="74"/>
      <c r="G138" s="240">
        <v>31517.86</v>
      </c>
      <c r="H138" s="169"/>
      <c r="I138" s="5"/>
      <c r="J138" s="5"/>
      <c r="K138" s="5"/>
      <c r="L138" s="5"/>
      <c r="M138" s="5"/>
      <c r="N138" s="5"/>
      <c r="O138" s="5"/>
      <c r="P138" s="5"/>
      <c r="Q138" s="5"/>
    </row>
    <row r="139" spans="2:17" ht="15">
      <c r="B139" s="3" t="s">
        <v>564</v>
      </c>
      <c r="C139" s="3"/>
      <c r="D139" s="3"/>
      <c r="E139" s="202">
        <v>0</v>
      </c>
      <c r="F139" s="74"/>
      <c r="G139" s="240">
        <v>90</v>
      </c>
      <c r="H139" s="169"/>
      <c r="I139" s="5"/>
      <c r="J139" s="5"/>
      <c r="K139" s="5"/>
      <c r="L139" s="5"/>
      <c r="M139" s="5"/>
      <c r="N139" s="5"/>
      <c r="O139" s="5"/>
      <c r="P139" s="5"/>
      <c r="Q139" s="5"/>
    </row>
    <row r="140" spans="2:17" ht="15">
      <c r="B140" s="3" t="s">
        <v>51</v>
      </c>
      <c r="C140" s="3"/>
      <c r="D140" s="3"/>
      <c r="E140" s="202">
        <v>0</v>
      </c>
      <c r="F140" s="74"/>
      <c r="G140" s="240">
        <v>5829.48</v>
      </c>
      <c r="H140" s="169"/>
      <c r="I140" s="5"/>
      <c r="J140" s="5"/>
      <c r="K140" s="5"/>
      <c r="L140" s="5"/>
      <c r="M140" s="5"/>
      <c r="N140" s="5"/>
      <c r="O140" s="5"/>
      <c r="P140" s="5"/>
      <c r="Q140" s="5"/>
    </row>
    <row r="141" spans="2:17" ht="15">
      <c r="B141" s="3" t="s">
        <v>711</v>
      </c>
      <c r="C141" s="3"/>
      <c r="D141" s="3"/>
      <c r="E141" s="202">
        <v>5000</v>
      </c>
      <c r="F141" s="74"/>
      <c r="G141" s="240"/>
      <c r="H141" s="169"/>
      <c r="I141" s="5"/>
      <c r="J141" s="5"/>
      <c r="K141" s="5"/>
      <c r="L141" s="5"/>
      <c r="M141" s="5"/>
      <c r="N141" s="5"/>
      <c r="O141" s="5"/>
      <c r="P141" s="5"/>
      <c r="Q141" s="5"/>
    </row>
    <row r="142" spans="2:17" ht="15">
      <c r="B142" s="3" t="s">
        <v>565</v>
      </c>
      <c r="C142" s="3"/>
      <c r="D142" s="3"/>
      <c r="E142" s="202">
        <v>57888</v>
      </c>
      <c r="F142" s="74"/>
      <c r="G142" s="240">
        <v>116336</v>
      </c>
      <c r="H142" s="169"/>
      <c r="I142" s="5"/>
      <c r="J142" s="5"/>
      <c r="K142" s="5"/>
      <c r="L142" s="5"/>
      <c r="M142" s="5"/>
      <c r="N142" s="5"/>
      <c r="O142" s="5"/>
      <c r="P142" s="5"/>
      <c r="Q142" s="5"/>
    </row>
    <row r="143" spans="2:17" ht="15">
      <c r="B143" s="3" t="s">
        <v>566</v>
      </c>
      <c r="C143" s="3"/>
      <c r="D143" s="3"/>
      <c r="E143" s="202">
        <v>0</v>
      </c>
      <c r="F143" s="74"/>
      <c r="G143" s="240">
        <v>216.2</v>
      </c>
      <c r="H143" s="169"/>
      <c r="I143" s="5"/>
      <c r="J143" s="5"/>
      <c r="K143" s="5"/>
      <c r="L143" s="5"/>
      <c r="M143" s="5"/>
      <c r="N143" s="5"/>
      <c r="O143" s="5"/>
      <c r="P143" s="5"/>
      <c r="Q143" s="5"/>
    </row>
    <row r="144" spans="2:17" ht="15">
      <c r="B144" s="3" t="s">
        <v>52</v>
      </c>
      <c r="C144" s="3"/>
      <c r="D144" s="3"/>
      <c r="E144" s="202">
        <v>230</v>
      </c>
      <c r="F144" s="74"/>
      <c r="G144" s="240">
        <v>4220</v>
      </c>
      <c r="H144" s="169"/>
      <c r="I144" s="5"/>
      <c r="J144" s="5"/>
      <c r="K144" s="5"/>
      <c r="L144" s="5"/>
      <c r="M144" s="5"/>
      <c r="N144" s="5"/>
      <c r="O144" s="5"/>
      <c r="P144" s="5"/>
      <c r="Q144" s="5"/>
    </row>
    <row r="145" spans="2:17" ht="15">
      <c r="B145" s="3" t="s">
        <v>567</v>
      </c>
      <c r="C145" s="3"/>
      <c r="D145" s="3"/>
      <c r="E145" s="202">
        <v>13106</v>
      </c>
      <c r="F145" s="74"/>
      <c r="G145" s="240">
        <v>-5282.78</v>
      </c>
      <c r="H145" s="169"/>
      <c r="I145" s="5"/>
      <c r="J145" s="5"/>
      <c r="K145" s="5"/>
      <c r="L145" s="5"/>
      <c r="M145" s="5"/>
      <c r="N145" s="5"/>
      <c r="O145" s="5"/>
      <c r="P145" s="5"/>
      <c r="Q145" s="5"/>
    </row>
    <row r="146" spans="2:17" ht="15">
      <c r="B146" s="3" t="s">
        <v>32</v>
      </c>
      <c r="C146" s="3"/>
      <c r="D146" s="3"/>
      <c r="E146" s="202">
        <v>1285</v>
      </c>
      <c r="F146" s="74"/>
      <c r="G146" s="240">
        <v>0</v>
      </c>
      <c r="H146" s="169"/>
      <c r="I146" s="5"/>
      <c r="J146" s="5"/>
      <c r="K146" s="5"/>
      <c r="L146" s="5"/>
      <c r="M146" s="5"/>
      <c r="N146" s="5"/>
      <c r="O146" s="5"/>
      <c r="P146" s="5"/>
      <c r="Q146" s="5"/>
    </row>
    <row r="147" spans="2:17" ht="15">
      <c r="B147" s="3" t="s">
        <v>568</v>
      </c>
      <c r="C147" s="3"/>
      <c r="D147" s="3"/>
      <c r="E147" s="202">
        <v>0</v>
      </c>
      <c r="F147" s="74"/>
      <c r="G147" s="240">
        <v>6980</v>
      </c>
      <c r="H147" s="169"/>
      <c r="I147" s="5"/>
      <c r="J147" s="5"/>
      <c r="K147" s="5"/>
      <c r="L147" s="5"/>
      <c r="M147" s="5"/>
      <c r="N147" s="5"/>
      <c r="O147" s="5"/>
      <c r="P147" s="5"/>
      <c r="Q147" s="5"/>
    </row>
    <row r="148" spans="2:17" ht="15">
      <c r="B148" s="3" t="s">
        <v>332</v>
      </c>
      <c r="C148" s="3"/>
      <c r="D148" s="3"/>
      <c r="E148" s="202">
        <v>0</v>
      </c>
      <c r="F148" s="74"/>
      <c r="G148" s="240">
        <v>1161.6</v>
      </c>
      <c r="H148" s="169"/>
      <c r="I148" s="5"/>
      <c r="J148" s="5"/>
      <c r="K148" s="5"/>
      <c r="L148" s="5"/>
      <c r="M148" s="5"/>
      <c r="N148" s="5"/>
      <c r="O148" s="5"/>
      <c r="P148" s="5"/>
      <c r="Q148" s="5"/>
    </row>
    <row r="149" spans="2:17" ht="15">
      <c r="B149" s="3" t="s">
        <v>34</v>
      </c>
      <c r="C149" s="3"/>
      <c r="D149" s="3"/>
      <c r="E149" s="202">
        <v>675</v>
      </c>
      <c r="F149" s="74"/>
      <c r="G149" s="240">
        <v>0</v>
      </c>
      <c r="H149" s="169"/>
      <c r="I149" s="5"/>
      <c r="J149" s="5"/>
      <c r="K149" s="5"/>
      <c r="L149" s="5"/>
      <c r="M149" s="5"/>
      <c r="N149" s="5"/>
      <c r="O149" s="5"/>
      <c r="P149" s="5"/>
      <c r="Q149" s="5"/>
    </row>
    <row r="150" spans="1:17" ht="15">
      <c r="A150" s="3"/>
      <c r="B150" s="3" t="s">
        <v>710</v>
      </c>
      <c r="C150" s="3"/>
      <c r="D150" s="3"/>
      <c r="E150" s="202">
        <v>2000</v>
      </c>
      <c r="F150" s="74"/>
      <c r="G150" s="240">
        <v>0</v>
      </c>
      <c r="H150" s="169"/>
      <c r="I150" s="5"/>
      <c r="J150" s="5"/>
      <c r="K150" s="5"/>
      <c r="L150" s="5"/>
      <c r="M150" s="5"/>
      <c r="N150" s="5"/>
      <c r="O150" s="5"/>
      <c r="P150" s="5"/>
      <c r="Q150" s="5"/>
    </row>
    <row r="151" spans="2:17" ht="15">
      <c r="B151" s="3" t="s">
        <v>36</v>
      </c>
      <c r="C151" s="3"/>
      <c r="D151" s="3"/>
      <c r="E151" s="202">
        <v>701.02</v>
      </c>
      <c r="F151" s="74"/>
      <c r="G151" s="240">
        <v>0</v>
      </c>
      <c r="H151" s="169"/>
      <c r="I151" s="5"/>
      <c r="J151" s="5"/>
      <c r="K151" s="5"/>
      <c r="L151" s="5"/>
      <c r="M151" s="5"/>
      <c r="N151" s="5"/>
      <c r="O151" s="5"/>
      <c r="P151" s="5"/>
      <c r="Q151" s="5"/>
    </row>
    <row r="152" spans="2:17" ht="15">
      <c r="B152" s="3" t="s">
        <v>39</v>
      </c>
      <c r="C152" s="3"/>
      <c r="D152" s="3"/>
      <c r="E152" s="202">
        <v>850</v>
      </c>
      <c r="F152" s="74"/>
      <c r="G152" s="240">
        <v>0</v>
      </c>
      <c r="H152" s="169"/>
      <c r="I152" s="5"/>
      <c r="J152" s="5"/>
      <c r="K152" s="5"/>
      <c r="L152" s="5"/>
      <c r="M152" s="5"/>
      <c r="N152" s="5"/>
      <c r="O152" s="5"/>
      <c r="P152" s="5"/>
      <c r="Q152" s="5"/>
    </row>
    <row r="153" spans="2:17" ht="15">
      <c r="B153" s="3"/>
      <c r="C153" s="3"/>
      <c r="D153" s="3"/>
      <c r="E153" s="42">
        <f>SUM(E134:E152)</f>
        <v>100106.56000000001</v>
      </c>
      <c r="F153" s="44"/>
      <c r="G153" s="243">
        <f>SUM(G134:G152)</f>
        <v>224199.36000000002</v>
      </c>
      <c r="H153" s="169"/>
      <c r="I153" s="5"/>
      <c r="J153" s="5"/>
      <c r="K153" s="5"/>
      <c r="L153" s="5"/>
      <c r="M153" s="5"/>
      <c r="N153" s="5"/>
      <c r="O153" s="5"/>
      <c r="P153" s="5"/>
      <c r="Q153" s="5"/>
    </row>
    <row r="154" spans="2:17" ht="15">
      <c r="B154" s="3"/>
      <c r="C154" s="3"/>
      <c r="D154" s="3"/>
      <c r="E154" s="23"/>
      <c r="F154" s="3"/>
      <c r="G154" s="24"/>
      <c r="I154" s="5"/>
      <c r="J154" s="5"/>
      <c r="K154" s="5"/>
      <c r="L154" s="5"/>
      <c r="M154" s="5"/>
      <c r="N154" s="5"/>
      <c r="O154" s="5"/>
      <c r="P154" s="5"/>
      <c r="Q154" s="5"/>
    </row>
    <row r="155" spans="1:17" ht="15">
      <c r="A155" s="1" t="s">
        <v>15</v>
      </c>
      <c r="E155" s="70">
        <f>E153+E131+E116</f>
        <v>229076.57</v>
      </c>
      <c r="F155" s="62"/>
      <c r="G155" s="71">
        <f>G153+G131+G116</f>
        <v>411001.2100000001</v>
      </c>
      <c r="I155" s="5"/>
      <c r="J155" s="5"/>
      <c r="K155" s="5"/>
      <c r="L155" s="5"/>
      <c r="M155" s="5"/>
      <c r="N155" s="5"/>
      <c r="O155" s="5"/>
      <c r="P155" s="5"/>
      <c r="Q155" s="5"/>
    </row>
    <row r="156" spans="1:17" ht="15">
      <c r="A156" s="3"/>
      <c r="E156" s="78"/>
      <c r="G156" s="78"/>
      <c r="I156" s="5"/>
      <c r="J156" s="5"/>
      <c r="K156" s="5"/>
      <c r="L156" s="5"/>
      <c r="M156" s="5"/>
      <c r="N156" s="5"/>
      <c r="O156" s="5"/>
      <c r="P156" s="5"/>
      <c r="Q156" s="5"/>
    </row>
    <row r="157" spans="1:17" ht="15">
      <c r="A157" s="30"/>
      <c r="I157" s="5"/>
      <c r="J157" s="5"/>
      <c r="K157" s="5"/>
      <c r="L157" s="5"/>
      <c r="M157" s="5"/>
      <c r="N157" s="5"/>
      <c r="O157" s="5"/>
      <c r="P157" s="5"/>
      <c r="Q157" s="5"/>
    </row>
    <row r="158" spans="9:17" ht="15">
      <c r="I158" s="5"/>
      <c r="J158" s="5"/>
      <c r="K158" s="5"/>
      <c r="L158" s="5"/>
      <c r="M158" s="5"/>
      <c r="N158" s="5"/>
      <c r="O158" s="5"/>
      <c r="P158" s="5"/>
      <c r="Q158" s="5"/>
    </row>
    <row r="159" spans="9:17" ht="15">
      <c r="I159" s="5"/>
      <c r="J159" s="5"/>
      <c r="K159" s="5"/>
      <c r="L159" s="5"/>
      <c r="M159" s="5"/>
      <c r="N159" s="5"/>
      <c r="O159" s="5"/>
      <c r="P159" s="5"/>
      <c r="Q159" s="5"/>
    </row>
    <row r="160" spans="9:17" ht="15">
      <c r="I160" s="5"/>
      <c r="J160" s="5"/>
      <c r="K160" s="5"/>
      <c r="L160" s="5"/>
      <c r="M160" s="5"/>
      <c r="N160" s="5"/>
      <c r="O160" s="5"/>
      <c r="P160" s="5"/>
      <c r="Q160" s="5"/>
    </row>
    <row r="161" spans="9:17" ht="15">
      <c r="I161" s="5"/>
      <c r="J161" s="5"/>
      <c r="K161" s="5"/>
      <c r="L161" s="5"/>
      <c r="M161" s="5"/>
      <c r="N161" s="5"/>
      <c r="O161" s="5"/>
      <c r="P161" s="5"/>
      <c r="Q161" s="5"/>
    </row>
    <row r="162" spans="9:17" ht="15">
      <c r="I162" s="5"/>
      <c r="J162" s="5"/>
      <c r="K162" s="5"/>
      <c r="L162" s="5"/>
      <c r="M162" s="5"/>
      <c r="N162" s="5"/>
      <c r="O162" s="5"/>
      <c r="P162" s="5"/>
      <c r="Q162" s="5"/>
    </row>
    <row r="163" spans="8:17" ht="15">
      <c r="H163" s="11"/>
      <c r="I163" s="5"/>
      <c r="J163" s="5"/>
      <c r="K163" s="5"/>
      <c r="L163" s="5"/>
      <c r="M163" s="5"/>
      <c r="N163" s="5"/>
      <c r="O163" s="5"/>
      <c r="P163" s="5"/>
      <c r="Q163" s="5"/>
    </row>
    <row r="164" spans="2:17" ht="15">
      <c r="B164" s="3"/>
      <c r="C164" s="3"/>
      <c r="D164" s="3"/>
      <c r="E164" s="13"/>
      <c r="F164" s="3"/>
      <c r="G164" s="11"/>
      <c r="H164" s="11"/>
      <c r="I164" s="5"/>
      <c r="J164" s="5"/>
      <c r="K164" s="5"/>
      <c r="L164" s="5"/>
      <c r="M164" s="5"/>
      <c r="N164" s="5"/>
      <c r="O164" s="5"/>
      <c r="P164" s="5"/>
      <c r="Q164" s="5"/>
    </row>
    <row r="165" spans="2:17" ht="15">
      <c r="B165" s="3"/>
      <c r="C165" s="3"/>
      <c r="D165" s="3"/>
      <c r="E165" s="13"/>
      <c r="F165" s="3"/>
      <c r="G165" s="11"/>
      <c r="H165" s="11"/>
      <c r="I165" s="5"/>
      <c r="J165" s="5"/>
      <c r="K165" s="5"/>
      <c r="L165" s="5"/>
      <c r="M165" s="5"/>
      <c r="N165" s="5"/>
      <c r="O165" s="5"/>
      <c r="P165" s="5"/>
      <c r="Q165" s="5"/>
    </row>
    <row r="166" spans="2:17" ht="15">
      <c r="B166" s="3"/>
      <c r="C166" s="3"/>
      <c r="D166" s="3"/>
      <c r="E166" s="13"/>
      <c r="F166" s="3"/>
      <c r="G166" s="11"/>
      <c r="H166" s="11"/>
      <c r="I166" s="5"/>
      <c r="J166" s="5"/>
      <c r="K166" s="5"/>
      <c r="L166" s="5"/>
      <c r="M166" s="5"/>
      <c r="N166" s="5"/>
      <c r="O166" s="5"/>
      <c r="P166" s="5"/>
      <c r="Q166" s="5"/>
    </row>
    <row r="167" spans="2:17" ht="15">
      <c r="B167" s="3"/>
      <c r="C167" s="3"/>
      <c r="D167" s="3"/>
      <c r="E167" s="13"/>
      <c r="F167" s="3"/>
      <c r="G167" s="11"/>
      <c r="H167" s="11"/>
      <c r="I167" s="5"/>
      <c r="J167" s="5"/>
      <c r="K167" s="5"/>
      <c r="L167" s="5"/>
      <c r="M167" s="5"/>
      <c r="N167" s="5"/>
      <c r="O167" s="5"/>
      <c r="P167" s="5"/>
      <c r="Q167" s="5"/>
    </row>
    <row r="168" spans="2:17" ht="15">
      <c r="B168" s="3"/>
      <c r="C168" s="3"/>
      <c r="D168" s="3"/>
      <c r="E168" s="13"/>
      <c r="F168" s="3"/>
      <c r="G168" s="11"/>
      <c r="H168" s="11"/>
      <c r="I168" s="5"/>
      <c r="J168" s="5"/>
      <c r="K168" s="5"/>
      <c r="L168" s="5"/>
      <c r="M168" s="5"/>
      <c r="N168" s="5"/>
      <c r="O168" s="5"/>
      <c r="P168" s="5"/>
      <c r="Q168" s="5"/>
    </row>
    <row r="169" spans="2:7" ht="15">
      <c r="B169" s="3"/>
      <c r="C169" s="3"/>
      <c r="D169" s="3"/>
      <c r="E169" s="13"/>
      <c r="F169" s="3"/>
      <c r="G169" s="11"/>
    </row>
  </sheetData>
  <printOptions/>
  <pageMargins left="0.7874015748031497" right="0.5905511811023623" top="0.5905511811023623" bottom="0.3937007874015748" header="0" footer="0"/>
  <pageSetup fitToHeight="1" fitToWidth="1" orientation="portrait" r:id="rId1"/>
  <rowBreaks count="1" manualBreakCount="1">
    <brk id="46" max="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7"/>
  <sheetViews>
    <sheetView tabSelected="1" showOutlineSymbols="0" zoomScale="87" zoomScaleNormal="87" workbookViewId="0" topLeftCell="A162">
      <selection activeCell="A162" sqref="A162"/>
    </sheetView>
  </sheetViews>
  <sheetFormatPr defaultColWidth="8.88671875" defaultRowHeight="15"/>
  <cols>
    <col min="1" max="4" width="3.6640625" style="1" customWidth="1"/>
    <col min="5" max="5" width="20.6640625" style="1" customWidth="1"/>
    <col min="6" max="6" width="11.6640625" style="1" customWidth="1"/>
    <col min="7" max="7" width="11.99609375" style="1" customWidth="1"/>
    <col min="8" max="8" width="9.6640625" style="1" customWidth="1"/>
    <col min="9" max="9" width="10.6640625" style="1" customWidth="1"/>
    <col min="10" max="10" width="9.6640625" style="1" customWidth="1"/>
    <col min="11" max="11" width="10.77734375" style="1" customWidth="1"/>
    <col min="12" max="16384" width="9.6640625" style="1" customWidth="1"/>
  </cols>
  <sheetData>
    <row r="1" spans="1:10" ht="18.75">
      <c r="A1" s="127" t="s">
        <v>633</v>
      </c>
      <c r="B1" s="5"/>
      <c r="C1" s="3"/>
      <c r="D1" s="3"/>
      <c r="F1" s="10"/>
      <c r="G1" s="5"/>
      <c r="H1" s="11"/>
      <c r="I1" s="5"/>
      <c r="J1" s="5"/>
    </row>
    <row r="2" spans="1:10" ht="15">
      <c r="A2" s="128"/>
      <c r="B2" s="5"/>
      <c r="C2" s="30"/>
      <c r="D2" s="30"/>
      <c r="F2" s="11"/>
      <c r="G2" s="5"/>
      <c r="H2" s="11"/>
      <c r="I2" s="11"/>
      <c r="J2" s="5"/>
    </row>
    <row r="3" spans="1:10" ht="15.75">
      <c r="A3" s="77" t="s">
        <v>634</v>
      </c>
      <c r="B3" s="5"/>
      <c r="C3" s="3"/>
      <c r="D3" s="3"/>
      <c r="F3" s="11"/>
      <c r="G3" s="11"/>
      <c r="H3" s="11"/>
      <c r="I3" s="11"/>
      <c r="J3" s="5"/>
    </row>
    <row r="4" spans="1:10" ht="15">
      <c r="A4" s="3"/>
      <c r="B4" s="3"/>
      <c r="C4" s="3"/>
      <c r="D4" s="3"/>
      <c r="F4" s="11"/>
      <c r="G4" s="11"/>
      <c r="H4" s="11"/>
      <c r="I4" s="11"/>
      <c r="J4" s="5"/>
    </row>
    <row r="5" spans="1:10" ht="15.75">
      <c r="A5" s="160" t="s">
        <v>666</v>
      </c>
      <c r="B5" s="3"/>
      <c r="C5" s="3"/>
      <c r="D5" s="3"/>
      <c r="F5" s="11"/>
      <c r="G5" s="11"/>
      <c r="H5" s="11"/>
      <c r="I5" s="11"/>
      <c r="J5" s="5"/>
    </row>
    <row r="6" spans="1:10" ht="15.75">
      <c r="A6" s="125" t="s">
        <v>724</v>
      </c>
      <c r="B6" s="5"/>
      <c r="C6" s="3"/>
      <c r="D6" s="3"/>
      <c r="F6" s="11"/>
      <c r="G6" s="11"/>
      <c r="H6" s="11"/>
      <c r="I6" s="11"/>
      <c r="J6" s="5"/>
    </row>
    <row r="7" spans="1:10" ht="15">
      <c r="A7" s="5"/>
      <c r="B7" s="5"/>
      <c r="C7" s="5"/>
      <c r="D7" s="5"/>
      <c r="E7" s="3"/>
      <c r="F7" s="11"/>
      <c r="G7" s="11"/>
      <c r="H7" s="11"/>
      <c r="I7" s="11"/>
      <c r="J7" s="5"/>
    </row>
    <row r="8" spans="1:10" ht="15.75" thickBot="1">
      <c r="A8" s="5"/>
      <c r="B8" s="5"/>
      <c r="C8" s="5"/>
      <c r="D8" s="188"/>
      <c r="E8" s="3"/>
      <c r="F8" s="11"/>
      <c r="G8" s="11"/>
      <c r="H8" s="11"/>
      <c r="I8" s="11"/>
      <c r="J8" s="5"/>
    </row>
    <row r="9" spans="1:10" ht="16.5" thickBot="1">
      <c r="A9" s="129"/>
      <c r="B9" s="130"/>
      <c r="C9" s="131"/>
      <c r="D9" s="197"/>
      <c r="E9" s="40"/>
      <c r="F9" s="292" t="s">
        <v>670</v>
      </c>
      <c r="G9" s="293"/>
      <c r="H9" s="294" t="s">
        <v>671</v>
      </c>
      <c r="I9" s="295"/>
      <c r="J9" s="162"/>
    </row>
    <row r="10" spans="1:10" ht="15.75">
      <c r="A10" s="129"/>
      <c r="B10" s="130"/>
      <c r="C10" s="131"/>
      <c r="D10" s="196"/>
      <c r="E10" s="40"/>
      <c r="F10" s="132"/>
      <c r="G10" s="132" t="s">
        <v>669</v>
      </c>
      <c r="H10" s="250" t="s">
        <v>638</v>
      </c>
      <c r="I10" s="268" t="s">
        <v>669</v>
      </c>
      <c r="J10" s="162"/>
    </row>
    <row r="11" spans="1:10" ht="15.75">
      <c r="A11" s="134"/>
      <c r="B11" s="125"/>
      <c r="C11" s="135"/>
      <c r="D11" s="196"/>
      <c r="E11" s="3"/>
      <c r="F11" s="136" t="s">
        <v>638</v>
      </c>
      <c r="G11" s="136" t="s">
        <v>668</v>
      </c>
      <c r="H11" s="250" t="s">
        <v>642</v>
      </c>
      <c r="I11" s="269" t="s">
        <v>642</v>
      </c>
      <c r="J11" s="162"/>
    </row>
    <row r="12" spans="1:11" ht="15.75">
      <c r="A12" s="134"/>
      <c r="B12" s="125"/>
      <c r="C12" s="135"/>
      <c r="D12" s="196"/>
      <c r="E12" s="3"/>
      <c r="F12" s="161" t="s">
        <v>667</v>
      </c>
      <c r="G12" s="161" t="s">
        <v>667</v>
      </c>
      <c r="H12" s="278" t="s">
        <v>705</v>
      </c>
      <c r="I12" s="278" t="s">
        <v>725</v>
      </c>
      <c r="J12" s="162"/>
      <c r="K12" s="60"/>
    </row>
    <row r="13" spans="1:10" ht="16.5" thickBot="1">
      <c r="A13" s="134"/>
      <c r="B13" s="125"/>
      <c r="C13" s="137"/>
      <c r="D13" s="172"/>
      <c r="E13" s="3"/>
      <c r="F13" s="136" t="s">
        <v>639</v>
      </c>
      <c r="G13" s="136" t="s">
        <v>639</v>
      </c>
      <c r="H13" s="250" t="s">
        <v>639</v>
      </c>
      <c r="I13" s="270" t="s">
        <v>639</v>
      </c>
      <c r="J13" s="162"/>
    </row>
    <row r="14" spans="1:10" ht="15">
      <c r="A14" s="138"/>
      <c r="B14" s="6"/>
      <c r="C14" s="138"/>
      <c r="D14" s="166"/>
      <c r="E14" s="6"/>
      <c r="F14" s="139"/>
      <c r="G14" s="139"/>
      <c r="H14" s="251"/>
      <c r="I14" s="262"/>
      <c r="J14" s="162"/>
    </row>
    <row r="15" spans="1:11" ht="15.75" thickBot="1">
      <c r="A15" s="137" t="s">
        <v>588</v>
      </c>
      <c r="B15" s="65" t="s">
        <v>591</v>
      </c>
      <c r="C15" s="137" t="s">
        <v>648</v>
      </c>
      <c r="D15" s="137"/>
      <c r="E15" s="3"/>
      <c r="F15" s="214">
        <f>+H15-10910</f>
        <v>7863</v>
      </c>
      <c r="G15" s="214">
        <v>28952</v>
      </c>
      <c r="H15" s="252">
        <v>18773</v>
      </c>
      <c r="I15" s="271">
        <v>39230</v>
      </c>
      <c r="J15" s="162"/>
      <c r="K15" s="60"/>
    </row>
    <row r="16" spans="1:10" ht="15.75" thickBot="1">
      <c r="A16" s="138"/>
      <c r="B16" s="53" t="s">
        <v>592</v>
      </c>
      <c r="C16" s="138" t="s">
        <v>605</v>
      </c>
      <c r="D16" s="138"/>
      <c r="E16" s="6"/>
      <c r="F16" s="215">
        <v>0</v>
      </c>
      <c r="G16" s="215">
        <v>0</v>
      </c>
      <c r="H16" s="253">
        <v>0</v>
      </c>
      <c r="I16" s="267">
        <v>0</v>
      </c>
      <c r="J16" s="162"/>
    </row>
    <row r="17" spans="1:13" ht="15">
      <c r="A17" s="138"/>
      <c r="B17" s="53" t="s">
        <v>593</v>
      </c>
      <c r="C17" s="138" t="s">
        <v>606</v>
      </c>
      <c r="D17" s="138"/>
      <c r="E17" s="6"/>
      <c r="F17" s="215">
        <f>+H17-839</f>
        <v>976</v>
      </c>
      <c r="G17" s="215">
        <v>167</v>
      </c>
      <c r="H17" s="253">
        <v>1815</v>
      </c>
      <c r="I17" s="265">
        <v>287</v>
      </c>
      <c r="J17" s="162"/>
      <c r="K17" s="60"/>
      <c r="L17" s="60"/>
      <c r="M17" s="60"/>
    </row>
    <row r="18" spans="1:13" ht="15.75" thickBot="1">
      <c r="A18" s="137"/>
      <c r="B18" s="65"/>
      <c r="C18" s="137" t="s">
        <v>607</v>
      </c>
      <c r="D18" s="137"/>
      <c r="E18" s="3"/>
      <c r="F18" s="140"/>
      <c r="G18" s="214"/>
      <c r="H18" s="252"/>
      <c r="I18" s="271"/>
      <c r="J18" s="162"/>
      <c r="M18" s="60"/>
    </row>
    <row r="19" spans="1:11" ht="15">
      <c r="A19" s="138" t="s">
        <v>589</v>
      </c>
      <c r="B19" s="53" t="s">
        <v>591</v>
      </c>
      <c r="C19" s="138" t="s">
        <v>649</v>
      </c>
      <c r="D19" s="138"/>
      <c r="E19" s="6"/>
      <c r="F19" s="215">
        <f>+H19-1305</f>
        <v>1123</v>
      </c>
      <c r="G19" s="215">
        <v>3087</v>
      </c>
      <c r="H19" s="253">
        <f>1470+958</f>
        <v>2428</v>
      </c>
      <c r="I19" s="265">
        <v>5604</v>
      </c>
      <c r="J19" s="162"/>
      <c r="K19" s="60"/>
    </row>
    <row r="20" spans="1:11" ht="15">
      <c r="A20" s="137"/>
      <c r="B20" s="65"/>
      <c r="C20" s="137" t="s">
        <v>650</v>
      </c>
      <c r="D20" s="137"/>
      <c r="E20" s="3"/>
      <c r="F20" s="140"/>
      <c r="G20" s="214"/>
      <c r="H20" s="252"/>
      <c r="I20" s="266"/>
      <c r="J20" s="162"/>
      <c r="K20" s="60"/>
    </row>
    <row r="21" spans="1:11" ht="15">
      <c r="A21" s="137"/>
      <c r="B21" s="65"/>
      <c r="C21" s="137" t="s">
        <v>608</v>
      </c>
      <c r="D21" s="137"/>
      <c r="E21" s="3"/>
      <c r="F21" s="140"/>
      <c r="G21" s="214"/>
      <c r="H21" s="252"/>
      <c r="I21" s="266"/>
      <c r="J21" s="162"/>
      <c r="K21" s="60"/>
    </row>
    <row r="22" spans="1:11" ht="15">
      <c r="A22" s="137"/>
      <c r="B22" s="65"/>
      <c r="C22" s="137" t="s">
        <v>609</v>
      </c>
      <c r="D22" s="137"/>
      <c r="E22" s="3"/>
      <c r="F22" s="140"/>
      <c r="G22" s="214"/>
      <c r="H22" s="252"/>
      <c r="I22" s="266"/>
      <c r="J22" s="162"/>
      <c r="K22" s="60"/>
    </row>
    <row r="23" spans="1:10" ht="15">
      <c r="A23" s="137"/>
      <c r="B23" s="65"/>
      <c r="C23" s="137" t="s">
        <v>610</v>
      </c>
      <c r="D23" s="137"/>
      <c r="E23" s="3"/>
      <c r="F23" s="140"/>
      <c r="G23" s="214"/>
      <c r="H23" s="252"/>
      <c r="I23" s="266"/>
      <c r="J23" s="162"/>
    </row>
    <row r="24" spans="1:10" ht="15">
      <c r="A24" s="137"/>
      <c r="B24" s="65"/>
      <c r="C24" s="137" t="s">
        <v>672</v>
      </c>
      <c r="D24" s="137"/>
      <c r="E24" s="3"/>
      <c r="F24" s="140"/>
      <c r="G24" s="214"/>
      <c r="H24" s="252"/>
      <c r="I24" s="266"/>
      <c r="J24" s="162"/>
    </row>
    <row r="25" spans="1:10" ht="15.75" thickBot="1">
      <c r="A25" s="137"/>
      <c r="B25" s="65"/>
      <c r="C25" s="137" t="s">
        <v>611</v>
      </c>
      <c r="D25" s="137"/>
      <c r="E25" s="3"/>
      <c r="F25" s="133"/>
      <c r="G25" s="216"/>
      <c r="H25" s="254"/>
      <c r="I25" s="272"/>
      <c r="J25" s="162"/>
    </row>
    <row r="26" spans="1:11" ht="15.75" thickBot="1">
      <c r="A26" s="138"/>
      <c r="B26" s="53" t="s">
        <v>592</v>
      </c>
      <c r="C26" s="138" t="s">
        <v>651</v>
      </c>
      <c r="D26" s="138"/>
      <c r="E26" s="6"/>
      <c r="F26" s="215">
        <f>+H26--192</f>
        <v>-208</v>
      </c>
      <c r="G26" s="215">
        <v>-238</v>
      </c>
      <c r="H26" s="253">
        <v>-400</v>
      </c>
      <c r="I26" s="267">
        <v>-482</v>
      </c>
      <c r="J26" s="162"/>
      <c r="K26" s="60"/>
    </row>
    <row r="27" spans="1:11" ht="15">
      <c r="A27" s="138"/>
      <c r="B27" s="53" t="s">
        <v>593</v>
      </c>
      <c r="C27" s="138" t="s">
        <v>652</v>
      </c>
      <c r="D27" s="138"/>
      <c r="E27" s="6"/>
      <c r="F27" s="215">
        <f>+H27--358+121.821</f>
        <v>-478.179</v>
      </c>
      <c r="G27" s="215">
        <v>-496</v>
      </c>
      <c r="H27" s="253">
        <v>-958</v>
      </c>
      <c r="I27" s="265">
        <v>-1013</v>
      </c>
      <c r="J27" s="162"/>
      <c r="K27" s="60"/>
    </row>
    <row r="28" spans="1:10" ht="15.75" thickBot="1">
      <c r="A28" s="137"/>
      <c r="B28" s="65"/>
      <c r="C28" s="137" t="s">
        <v>612</v>
      </c>
      <c r="D28" s="137"/>
      <c r="E28" s="3"/>
      <c r="F28" s="140"/>
      <c r="G28" s="214"/>
      <c r="H28" s="252"/>
      <c r="I28" s="271"/>
      <c r="J28" s="162"/>
    </row>
    <row r="29" spans="1:10" ht="15.75" thickBot="1">
      <c r="A29" s="138"/>
      <c r="B29" s="53" t="s">
        <v>594</v>
      </c>
      <c r="C29" s="138" t="s">
        <v>613</v>
      </c>
      <c r="D29" s="138"/>
      <c r="E29" s="6"/>
      <c r="F29" s="215">
        <v>0</v>
      </c>
      <c r="G29" s="215">
        <v>0</v>
      </c>
      <c r="H29" s="253">
        <v>0</v>
      </c>
      <c r="I29" s="267">
        <v>0</v>
      </c>
      <c r="J29" s="162"/>
    </row>
    <row r="30" spans="1:11" ht="15">
      <c r="A30" s="141"/>
      <c r="B30" s="53" t="s">
        <v>595</v>
      </c>
      <c r="C30" s="138" t="s">
        <v>649</v>
      </c>
      <c r="D30" s="138"/>
      <c r="E30" s="6"/>
      <c r="F30" s="139">
        <f>F27+F26+F19</f>
        <v>436.821</v>
      </c>
      <c r="G30" s="139">
        <f>G27+G26+G19</f>
        <v>2353</v>
      </c>
      <c r="H30" s="251">
        <f>H27+H26+H19</f>
        <v>1070</v>
      </c>
      <c r="I30" s="262">
        <f>I27+I26+I19</f>
        <v>4109</v>
      </c>
      <c r="J30" s="162"/>
      <c r="K30" s="60"/>
    </row>
    <row r="31" spans="1:10" ht="15">
      <c r="A31" s="137"/>
      <c r="B31" s="65"/>
      <c r="C31" s="137" t="s">
        <v>653</v>
      </c>
      <c r="D31" s="137"/>
      <c r="E31" s="3"/>
      <c r="F31" s="140"/>
      <c r="G31" s="140"/>
      <c r="H31" s="255"/>
      <c r="I31" s="263"/>
      <c r="J31" s="162"/>
    </row>
    <row r="32" spans="1:10" ht="15">
      <c r="A32" s="137"/>
      <c r="B32" s="65"/>
      <c r="C32" s="137" t="s">
        <v>614</v>
      </c>
      <c r="D32" s="137"/>
      <c r="E32" s="3"/>
      <c r="F32" s="140"/>
      <c r="G32" s="140"/>
      <c r="H32" s="255"/>
      <c r="I32" s="263"/>
      <c r="J32" s="162"/>
    </row>
    <row r="33" spans="1:10" ht="15">
      <c r="A33" s="137"/>
      <c r="B33" s="65"/>
      <c r="C33" s="137" t="s">
        <v>615</v>
      </c>
      <c r="D33" s="137"/>
      <c r="E33" s="3"/>
      <c r="F33" s="140"/>
      <c r="G33" s="140"/>
      <c r="H33" s="255"/>
      <c r="I33" s="263"/>
      <c r="J33" s="162"/>
    </row>
    <row r="34" spans="1:10" ht="15">
      <c r="A34" s="137"/>
      <c r="B34" s="65"/>
      <c r="C34" s="137"/>
      <c r="D34" s="166"/>
      <c r="E34" s="3"/>
      <c r="F34" s="140"/>
      <c r="G34" s="140"/>
      <c r="H34" s="255"/>
      <c r="I34" s="263"/>
      <c r="J34" s="162"/>
    </row>
    <row r="35" spans="1:10" ht="15">
      <c r="A35" s="137"/>
      <c r="B35" s="65"/>
      <c r="C35" s="137"/>
      <c r="D35" s="166"/>
      <c r="E35" s="3"/>
      <c r="F35" s="140"/>
      <c r="G35" s="140"/>
      <c r="H35" s="255"/>
      <c r="I35" s="263"/>
      <c r="J35" s="162"/>
    </row>
    <row r="36" spans="1:10" ht="15.75" thickBot="1">
      <c r="A36" s="137"/>
      <c r="B36" s="65"/>
      <c r="C36" s="137"/>
      <c r="D36" s="172"/>
      <c r="E36" s="3"/>
      <c r="F36" s="140"/>
      <c r="G36" s="140"/>
      <c r="H36" s="255"/>
      <c r="I36" s="264"/>
      <c r="J36" s="162"/>
    </row>
    <row r="37" spans="1:10" ht="15">
      <c r="A37" s="138"/>
      <c r="B37" s="53" t="s">
        <v>596</v>
      </c>
      <c r="C37" s="138" t="s">
        <v>654</v>
      </c>
      <c r="D37" s="179"/>
      <c r="E37" s="6"/>
      <c r="F37" s="215">
        <v>0</v>
      </c>
      <c r="G37" s="215">
        <v>0</v>
      </c>
      <c r="H37" s="253">
        <v>0</v>
      </c>
      <c r="I37" s="265">
        <v>0</v>
      </c>
      <c r="J37" s="162"/>
    </row>
    <row r="38" spans="1:10" ht="15.75" thickBot="1">
      <c r="A38" s="137"/>
      <c r="B38" s="65"/>
      <c r="C38" s="137" t="s">
        <v>616</v>
      </c>
      <c r="D38" s="137"/>
      <c r="E38" s="3"/>
      <c r="F38" s="140"/>
      <c r="G38" s="140"/>
      <c r="H38" s="255"/>
      <c r="I38" s="264"/>
      <c r="J38" s="162"/>
    </row>
    <row r="39" spans="1:10" ht="15">
      <c r="A39" s="138"/>
      <c r="B39" s="53" t="s">
        <v>597</v>
      </c>
      <c r="C39" s="138" t="s">
        <v>655</v>
      </c>
      <c r="D39" s="138"/>
      <c r="E39" s="6"/>
      <c r="F39" s="139">
        <f>F30</f>
        <v>436.821</v>
      </c>
      <c r="G39" s="139">
        <f>G30</f>
        <v>2353</v>
      </c>
      <c r="H39" s="251">
        <f>H30</f>
        <v>1070</v>
      </c>
      <c r="I39" s="262">
        <f>I30</f>
        <v>4109</v>
      </c>
      <c r="J39" s="162"/>
    </row>
    <row r="40" spans="1:10" ht="15">
      <c r="A40" s="137"/>
      <c r="B40" s="65"/>
      <c r="C40" s="137" t="s">
        <v>617</v>
      </c>
      <c r="D40" s="137"/>
      <c r="E40" s="3"/>
      <c r="F40" s="140"/>
      <c r="G40" s="140"/>
      <c r="H40" s="255"/>
      <c r="I40" s="263"/>
      <c r="J40" s="162"/>
    </row>
    <row r="41" spans="1:10" ht="15.75" thickBot="1">
      <c r="A41" s="137"/>
      <c r="B41" s="65"/>
      <c r="C41" s="137" t="s">
        <v>615</v>
      </c>
      <c r="D41" s="137"/>
      <c r="E41" s="3"/>
      <c r="F41" s="140"/>
      <c r="G41" s="140"/>
      <c r="H41" s="255"/>
      <c r="I41" s="264"/>
      <c r="J41" s="162"/>
    </row>
    <row r="42" spans="1:11" ht="15.75" thickBot="1">
      <c r="A42" s="138"/>
      <c r="B42" s="53" t="s">
        <v>598</v>
      </c>
      <c r="C42" s="138" t="s">
        <v>656</v>
      </c>
      <c r="D42" s="138"/>
      <c r="E42" s="6"/>
      <c r="F42" s="215">
        <f>+H42--143</f>
        <v>154</v>
      </c>
      <c r="G42" s="215">
        <v>-981</v>
      </c>
      <c r="H42" s="253">
        <v>11</v>
      </c>
      <c r="I42" s="267">
        <v>-1731</v>
      </c>
      <c r="J42" s="162"/>
      <c r="K42" s="60"/>
    </row>
    <row r="43" spans="1:10" ht="15">
      <c r="A43" s="138"/>
      <c r="B43" s="53" t="s">
        <v>599</v>
      </c>
      <c r="C43" s="138" t="s">
        <v>657</v>
      </c>
      <c r="D43" s="138"/>
      <c r="E43" s="6"/>
      <c r="F43" s="139">
        <f>F39+F42</f>
        <v>590.821</v>
      </c>
      <c r="G43" s="139">
        <f>G39+G42</f>
        <v>1372</v>
      </c>
      <c r="H43" s="251">
        <f>H39+H42</f>
        <v>1081</v>
      </c>
      <c r="I43" s="262">
        <f>I39+I42</f>
        <v>2378</v>
      </c>
      <c r="J43" s="162"/>
    </row>
    <row r="44" spans="1:10" ht="15">
      <c r="A44" s="137"/>
      <c r="B44" s="126" t="s">
        <v>599</v>
      </c>
      <c r="C44" s="137" t="s">
        <v>618</v>
      </c>
      <c r="D44" s="137"/>
      <c r="E44" s="5"/>
      <c r="F44" s="133"/>
      <c r="G44" s="133"/>
      <c r="H44" s="256"/>
      <c r="I44" s="273"/>
      <c r="J44" s="162"/>
    </row>
    <row r="45" spans="1:10" ht="15.75" thickBot="1">
      <c r="A45" s="137"/>
      <c r="B45" s="65"/>
      <c r="C45" s="137" t="s">
        <v>619</v>
      </c>
      <c r="D45" s="137"/>
      <c r="E45" s="3"/>
      <c r="F45" s="140"/>
      <c r="G45" s="140"/>
      <c r="H45" s="255"/>
      <c r="I45" s="264"/>
      <c r="J45" s="162"/>
    </row>
    <row r="46" spans="1:10" ht="15.75" thickBot="1">
      <c r="A46" s="138"/>
      <c r="B46" s="53" t="s">
        <v>600</v>
      </c>
      <c r="C46" s="138" t="s">
        <v>673</v>
      </c>
      <c r="D46" s="138"/>
      <c r="E46" s="6"/>
      <c r="F46" s="215">
        <v>0</v>
      </c>
      <c r="G46" s="215">
        <v>0</v>
      </c>
      <c r="H46" s="253">
        <v>0</v>
      </c>
      <c r="I46" s="267">
        <v>0</v>
      </c>
      <c r="J46" s="162"/>
    </row>
    <row r="47" spans="1:10" ht="15.75" thickBot="1">
      <c r="A47" s="138"/>
      <c r="B47" s="53" t="s">
        <v>601</v>
      </c>
      <c r="C47" s="138" t="s">
        <v>658</v>
      </c>
      <c r="D47" s="138"/>
      <c r="E47" s="6"/>
      <c r="F47" s="215">
        <v>0</v>
      </c>
      <c r="G47" s="215">
        <v>0</v>
      </c>
      <c r="H47" s="253">
        <v>0</v>
      </c>
      <c r="I47" s="267">
        <v>0</v>
      </c>
      <c r="J47" s="162"/>
    </row>
    <row r="48" spans="1:11" ht="15">
      <c r="A48" s="138"/>
      <c r="B48" s="53" t="s">
        <v>602</v>
      </c>
      <c r="C48" s="138" t="s">
        <v>659</v>
      </c>
      <c r="D48" s="138"/>
      <c r="E48" s="6"/>
      <c r="F48" s="139">
        <f>SUM(F43:F46)</f>
        <v>590.821</v>
      </c>
      <c r="G48" s="139">
        <f>G43</f>
        <v>1372</v>
      </c>
      <c r="H48" s="251">
        <f>SUM(H43:H46)</f>
        <v>1081</v>
      </c>
      <c r="I48" s="262">
        <f>I43</f>
        <v>2378</v>
      </c>
      <c r="J48" s="162"/>
      <c r="K48" s="60"/>
    </row>
    <row r="49" spans="1:10" ht="15">
      <c r="A49" s="137"/>
      <c r="B49" s="65"/>
      <c r="C49" s="137" t="s">
        <v>661</v>
      </c>
      <c r="D49" s="137"/>
      <c r="E49" s="3"/>
      <c r="F49" s="140"/>
      <c r="G49" s="140"/>
      <c r="H49" s="255"/>
      <c r="I49" s="263"/>
      <c r="J49" s="162"/>
    </row>
    <row r="50" spans="1:10" ht="15.75" thickBot="1">
      <c r="A50" s="137"/>
      <c r="B50" s="65"/>
      <c r="C50" s="137" t="s">
        <v>660</v>
      </c>
      <c r="D50" s="137"/>
      <c r="E50" s="3"/>
      <c r="F50" s="140"/>
      <c r="G50" s="140"/>
      <c r="H50" s="255"/>
      <c r="I50" s="264"/>
      <c r="J50" s="162"/>
    </row>
    <row r="51" spans="1:10" ht="15">
      <c r="A51" s="138"/>
      <c r="B51" s="53" t="s">
        <v>604</v>
      </c>
      <c r="C51" s="138" t="s">
        <v>623</v>
      </c>
      <c r="D51" s="138"/>
      <c r="E51" s="6"/>
      <c r="F51" s="215">
        <v>0</v>
      </c>
      <c r="G51" s="215">
        <v>0</v>
      </c>
      <c r="H51" s="253">
        <v>0</v>
      </c>
      <c r="I51" s="265">
        <v>0</v>
      </c>
      <c r="J51" s="162"/>
    </row>
    <row r="52" spans="1:10" ht="15.75" thickBot="1">
      <c r="A52" s="137"/>
      <c r="B52" s="65" t="s">
        <v>599</v>
      </c>
      <c r="C52" s="137"/>
      <c r="D52" s="172"/>
      <c r="E52" s="3"/>
      <c r="F52" s="214"/>
      <c r="G52" s="214"/>
      <c r="H52" s="252"/>
      <c r="I52" s="271"/>
      <c r="J52" s="162"/>
    </row>
    <row r="53" spans="1:10" ht="15.75" thickBot="1">
      <c r="A53" s="138"/>
      <c r="B53" s="53" t="s">
        <v>600</v>
      </c>
      <c r="C53" s="138" t="s">
        <v>620</v>
      </c>
      <c r="D53" s="179"/>
      <c r="E53" s="6"/>
      <c r="F53" s="215">
        <v>0</v>
      </c>
      <c r="G53" s="215">
        <v>0</v>
      </c>
      <c r="H53" s="253">
        <v>0</v>
      </c>
      <c r="I53" s="267">
        <v>0</v>
      </c>
      <c r="J53" s="162"/>
    </row>
    <row r="54" spans="1:10" ht="15">
      <c r="A54" s="138"/>
      <c r="B54" s="53" t="s">
        <v>603</v>
      </c>
      <c r="C54" s="138" t="s">
        <v>623</v>
      </c>
      <c r="D54" s="138"/>
      <c r="E54" s="6"/>
      <c r="F54" s="215">
        <v>0</v>
      </c>
      <c r="G54" s="215">
        <v>0</v>
      </c>
      <c r="H54" s="253">
        <v>0</v>
      </c>
      <c r="I54" s="265">
        <v>0</v>
      </c>
      <c r="J54" s="162"/>
    </row>
    <row r="55" spans="1:10" ht="15">
      <c r="A55" s="137"/>
      <c r="B55" s="65"/>
      <c r="C55" s="137" t="s">
        <v>621</v>
      </c>
      <c r="D55" s="137"/>
      <c r="E55" s="3"/>
      <c r="F55" s="214"/>
      <c r="G55" s="214"/>
      <c r="H55" s="252"/>
      <c r="I55" s="266"/>
      <c r="J55" s="162"/>
    </row>
    <row r="56" spans="1:10" ht="15.75" thickBot="1">
      <c r="A56" s="137"/>
      <c r="B56" s="65"/>
      <c r="C56" s="137" t="s">
        <v>622</v>
      </c>
      <c r="D56" s="137"/>
      <c r="E56" s="3"/>
      <c r="F56" s="140"/>
      <c r="G56" s="140"/>
      <c r="H56" s="255"/>
      <c r="I56" s="264"/>
      <c r="J56" s="162"/>
    </row>
    <row r="57" spans="1:10" ht="15">
      <c r="A57" s="142"/>
      <c r="B57" s="53" t="s">
        <v>662</v>
      </c>
      <c r="C57" s="138" t="s">
        <v>663</v>
      </c>
      <c r="D57" s="138"/>
      <c r="E57" s="6"/>
      <c r="F57" s="139">
        <f>SUM(F48:F56)</f>
        <v>590.821</v>
      </c>
      <c r="G57" s="139">
        <f>G48</f>
        <v>1372</v>
      </c>
      <c r="H57" s="251">
        <f>SUM(H48:H56)</f>
        <v>1081</v>
      </c>
      <c r="I57" s="262">
        <f>I48</f>
        <v>2378</v>
      </c>
      <c r="J57" s="162"/>
    </row>
    <row r="58" spans="1:10" ht="15">
      <c r="A58" s="143"/>
      <c r="B58" s="65"/>
      <c r="C58" s="137" t="s">
        <v>621</v>
      </c>
      <c r="D58" s="137"/>
      <c r="E58" s="3"/>
      <c r="F58" s="140"/>
      <c r="G58" s="140"/>
      <c r="H58" s="255"/>
      <c r="I58" s="263"/>
      <c r="J58" s="162"/>
    </row>
    <row r="59" spans="1:10" ht="15">
      <c r="A59" s="143"/>
      <c r="B59" s="65"/>
      <c r="C59" s="137" t="s">
        <v>622</v>
      </c>
      <c r="D59" s="137"/>
      <c r="E59" s="3"/>
      <c r="F59" s="140"/>
      <c r="G59" s="140"/>
      <c r="H59" s="255"/>
      <c r="I59" s="263"/>
      <c r="J59" s="162"/>
    </row>
    <row r="60" spans="1:10" ht="15.75" thickBot="1">
      <c r="A60" s="274"/>
      <c r="B60" s="171"/>
      <c r="C60" s="170"/>
      <c r="D60" s="172"/>
      <c r="E60" s="172"/>
      <c r="F60" s="173"/>
      <c r="G60" s="173"/>
      <c r="H60" s="173"/>
      <c r="I60" s="264"/>
      <c r="J60" s="162"/>
    </row>
    <row r="61" spans="1:10" ht="15">
      <c r="A61" s="138" t="s">
        <v>590</v>
      </c>
      <c r="B61" s="53" t="s">
        <v>591</v>
      </c>
      <c r="C61" s="138" t="s">
        <v>624</v>
      </c>
      <c r="D61" s="138"/>
      <c r="E61" s="198"/>
      <c r="F61" s="138"/>
      <c r="G61" s="138"/>
      <c r="H61" s="138"/>
      <c r="I61" s="257"/>
      <c r="J61" s="166"/>
    </row>
    <row r="62" spans="1:10" ht="15">
      <c r="A62" s="143"/>
      <c r="B62" s="65"/>
      <c r="C62" s="137" t="s">
        <v>664</v>
      </c>
      <c r="D62" s="137"/>
      <c r="E62" s="199"/>
      <c r="F62" s="137"/>
      <c r="G62" s="137"/>
      <c r="H62" s="137"/>
      <c r="I62" s="258"/>
      <c r="J62" s="166"/>
    </row>
    <row r="63" spans="1:10" ht="15">
      <c r="A63" s="143"/>
      <c r="B63" s="65"/>
      <c r="C63" s="137" t="s">
        <v>625</v>
      </c>
      <c r="D63" s="137"/>
      <c r="E63" s="199"/>
      <c r="F63" s="137"/>
      <c r="G63" s="137"/>
      <c r="H63" s="137"/>
      <c r="I63" s="258"/>
      <c r="J63" s="166"/>
    </row>
    <row r="64" spans="1:10" ht="15.75" thickBot="1">
      <c r="A64" s="143"/>
      <c r="B64" s="65"/>
      <c r="C64" s="137" t="s">
        <v>626</v>
      </c>
      <c r="D64" s="137"/>
      <c r="E64" s="200"/>
      <c r="F64" s="137"/>
      <c r="G64" s="137"/>
      <c r="H64" s="137"/>
      <c r="I64" s="259"/>
      <c r="J64" s="166"/>
    </row>
    <row r="65" spans="1:10" ht="15">
      <c r="A65" s="138"/>
      <c r="B65" s="53" t="s">
        <v>599</v>
      </c>
      <c r="C65" s="138" t="s">
        <v>627</v>
      </c>
      <c r="D65" s="138"/>
      <c r="E65" s="6"/>
      <c r="F65" s="260">
        <f>F57/128000*100</f>
        <v>0.46157890625000003</v>
      </c>
      <c r="G65" s="260">
        <f>G57/128000*100</f>
        <v>1.0718750000000001</v>
      </c>
      <c r="H65" s="260">
        <f>H57/128000*100</f>
        <v>0.84453125</v>
      </c>
      <c r="I65" s="261">
        <f>I57/128000*100</f>
        <v>1.8578125</v>
      </c>
      <c r="J65" s="166"/>
    </row>
    <row r="66" spans="1:10" ht="15.75" thickBot="1">
      <c r="A66" s="137"/>
      <c r="B66" s="65"/>
      <c r="C66" s="137" t="s">
        <v>628</v>
      </c>
      <c r="D66" s="137"/>
      <c r="E66" s="3"/>
      <c r="F66" s="137"/>
      <c r="G66" s="137"/>
      <c r="H66" s="137"/>
      <c r="I66" s="259"/>
      <c r="J66" s="166"/>
    </row>
    <row r="67" spans="1:10" ht="15">
      <c r="A67" s="138"/>
      <c r="B67" s="53" t="s">
        <v>600</v>
      </c>
      <c r="C67" s="138" t="s">
        <v>629</v>
      </c>
      <c r="D67" s="138"/>
      <c r="E67" s="6"/>
      <c r="F67" s="138"/>
      <c r="G67" s="138"/>
      <c r="H67" s="138"/>
      <c r="I67" s="257"/>
      <c r="J67" s="166"/>
    </row>
    <row r="68" spans="1:10" ht="15.75" thickBot="1">
      <c r="A68" s="170"/>
      <c r="B68" s="171"/>
      <c r="C68" s="170" t="s">
        <v>628</v>
      </c>
      <c r="D68" s="172"/>
      <c r="E68" s="172"/>
      <c r="F68" s="170"/>
      <c r="G68" s="170"/>
      <c r="H68" s="170"/>
      <c r="I68" s="259"/>
      <c r="J68" s="166"/>
    </row>
    <row r="69" spans="1:10" ht="15.75" thickBot="1">
      <c r="A69" s="280" t="s">
        <v>726</v>
      </c>
      <c r="B69" s="53" t="s">
        <v>591</v>
      </c>
      <c r="C69" s="138" t="s">
        <v>727</v>
      </c>
      <c r="D69" s="138"/>
      <c r="E69" s="198"/>
      <c r="F69" s="138"/>
      <c r="G69" s="138"/>
      <c r="H69" s="138"/>
      <c r="I69" s="257"/>
      <c r="J69" s="166"/>
    </row>
    <row r="70" spans="1:10" ht="15">
      <c r="A70" s="180"/>
      <c r="B70" s="281" t="s">
        <v>592</v>
      </c>
      <c r="C70" s="165" t="s">
        <v>728</v>
      </c>
      <c r="D70" s="138"/>
      <c r="E70" s="6"/>
      <c r="F70" s="260"/>
      <c r="G70" s="260"/>
      <c r="H70" s="260"/>
      <c r="I70" s="261"/>
      <c r="J70" s="166"/>
    </row>
    <row r="71" spans="1:10" ht="15.75" thickBot="1">
      <c r="A71" s="187"/>
      <c r="B71" s="282"/>
      <c r="C71" s="172" t="s">
        <v>628</v>
      </c>
      <c r="D71" s="170"/>
      <c r="E71" s="172"/>
      <c r="F71" s="170"/>
      <c r="G71" s="170"/>
      <c r="H71" s="284"/>
      <c r="I71" s="259"/>
      <c r="J71" s="166"/>
    </row>
    <row r="72" spans="1:10" s="177" customFormat="1" ht="15.75" thickBot="1">
      <c r="A72" s="286"/>
      <c r="B72" s="287"/>
      <c r="C72" s="286"/>
      <c r="D72" s="286"/>
      <c r="E72" s="286"/>
      <c r="F72" s="286"/>
      <c r="G72" s="286"/>
      <c r="H72" s="286"/>
      <c r="I72" s="286"/>
      <c r="J72" s="166"/>
    </row>
    <row r="73" spans="1:9" ht="15">
      <c r="A73" s="285"/>
      <c r="B73" s="186"/>
      <c r="C73" s="182"/>
      <c r="D73" s="166"/>
      <c r="E73" s="166"/>
      <c r="F73" s="183" t="s">
        <v>730</v>
      </c>
      <c r="G73" s="184"/>
      <c r="H73" s="185" t="s">
        <v>734</v>
      </c>
      <c r="I73" s="186"/>
    </row>
    <row r="74" spans="1:9" ht="15.75" thickBot="1">
      <c r="A74" s="283"/>
      <c r="B74" s="189"/>
      <c r="C74" s="187"/>
      <c r="D74" s="166"/>
      <c r="E74" s="166"/>
      <c r="F74" s="183"/>
      <c r="G74" s="288"/>
      <c r="H74" s="185" t="s">
        <v>731</v>
      </c>
      <c r="I74" s="186"/>
    </row>
    <row r="75" spans="1:9" ht="15">
      <c r="A75" s="285" t="s">
        <v>729</v>
      </c>
      <c r="B75" s="181"/>
      <c r="C75" s="182" t="s">
        <v>630</v>
      </c>
      <c r="D75" s="164"/>
      <c r="E75" s="165"/>
      <c r="F75" s="289"/>
      <c r="G75" s="290">
        <f>+G159/128000000</f>
        <v>1.5046918811591985</v>
      </c>
      <c r="H75" s="289"/>
      <c r="I75" s="290">
        <f>+I159/128000000</f>
        <v>1.5061100234375</v>
      </c>
    </row>
    <row r="76" spans="1:9" ht="15.75" thickBot="1">
      <c r="A76" s="283"/>
      <c r="B76" s="189"/>
      <c r="C76" s="187" t="s">
        <v>631</v>
      </c>
      <c r="D76" s="170"/>
      <c r="E76" s="172"/>
      <c r="F76" s="187"/>
      <c r="G76" s="189"/>
      <c r="H76" s="187"/>
      <c r="I76" s="189"/>
    </row>
    <row r="77" spans="1:10" ht="15">
      <c r="A77" s="166"/>
      <c r="B77" s="167"/>
      <c r="C77" s="166"/>
      <c r="D77" s="166"/>
      <c r="E77" s="166"/>
      <c r="F77" s="162"/>
      <c r="G77" s="162"/>
      <c r="H77" s="162"/>
      <c r="I77" s="162"/>
      <c r="J77" s="162"/>
    </row>
    <row r="78" spans="1:10" ht="15">
      <c r="A78" s="166"/>
      <c r="B78" s="167"/>
      <c r="C78" s="166"/>
      <c r="D78" s="166"/>
      <c r="E78" s="166"/>
      <c r="F78" s="162"/>
      <c r="G78" s="162"/>
      <c r="H78" s="162"/>
      <c r="I78" s="162"/>
      <c r="J78" s="162"/>
    </row>
    <row r="79" spans="1:10" ht="15">
      <c r="A79" s="166"/>
      <c r="B79" s="167"/>
      <c r="C79" s="166"/>
      <c r="D79" s="166"/>
      <c r="E79" s="166"/>
      <c r="F79" s="162"/>
      <c r="G79" s="162"/>
      <c r="H79" s="162"/>
      <c r="I79" s="162"/>
      <c r="J79" s="162"/>
    </row>
    <row r="80" spans="1:10" ht="15">
      <c r="A80" s="166"/>
      <c r="B80" s="167"/>
      <c r="C80" s="166"/>
      <c r="D80" s="166"/>
      <c r="E80" s="166"/>
      <c r="F80" s="162"/>
      <c r="G80" s="162"/>
      <c r="H80" s="162"/>
      <c r="I80" s="162"/>
      <c r="J80" s="162"/>
    </row>
    <row r="81" spans="1:10" ht="15">
      <c r="A81" s="166"/>
      <c r="B81" s="167"/>
      <c r="C81" s="166"/>
      <c r="D81" s="166"/>
      <c r="E81" s="166"/>
      <c r="F81" s="162"/>
      <c r="G81" s="162"/>
      <c r="H81" s="162"/>
      <c r="I81" s="162"/>
      <c r="J81" s="162"/>
    </row>
    <row r="82" spans="1:10" ht="15">
      <c r="A82" s="162"/>
      <c r="B82" s="162"/>
      <c r="C82" s="162"/>
      <c r="D82" s="162"/>
      <c r="E82" s="162"/>
      <c r="F82" s="162"/>
      <c r="G82" s="162"/>
      <c r="H82" s="162"/>
      <c r="I82" s="162"/>
      <c r="J82" s="5"/>
    </row>
    <row r="83" spans="1:10" ht="15">
      <c r="A83" s="10" t="s">
        <v>583</v>
      </c>
      <c r="B83" s="5"/>
      <c r="D83" s="10"/>
      <c r="E83" s="5"/>
      <c r="F83" s="10"/>
      <c r="G83" s="5"/>
      <c r="H83" s="5"/>
      <c r="I83" s="5"/>
      <c r="J83" s="5"/>
    </row>
    <row r="84" spans="1:10" ht="15">
      <c r="A84" s="10" t="s">
        <v>632</v>
      </c>
      <c r="B84" s="5"/>
      <c r="D84" s="10"/>
      <c r="E84" s="5"/>
      <c r="F84" s="5"/>
      <c r="G84" s="5"/>
      <c r="H84" s="5"/>
      <c r="I84" s="5"/>
      <c r="J84" s="5"/>
    </row>
    <row r="85" spans="1:10" ht="15">
      <c r="A85" s="5"/>
      <c r="B85" s="5"/>
      <c r="C85" s="5"/>
      <c r="D85" s="5"/>
      <c r="E85" s="5"/>
      <c r="F85" s="5"/>
      <c r="G85" s="122" t="s">
        <v>674</v>
      </c>
      <c r="H85" s="5"/>
      <c r="I85" s="122" t="s">
        <v>675</v>
      </c>
      <c r="J85" s="5"/>
    </row>
    <row r="86" spans="1:10" ht="15">
      <c r="A86" s="5"/>
      <c r="B86" s="5"/>
      <c r="C86" s="5"/>
      <c r="D86" s="5"/>
      <c r="E86" s="5"/>
      <c r="F86" s="5"/>
      <c r="G86" s="122" t="s">
        <v>640</v>
      </c>
      <c r="H86" s="5"/>
      <c r="I86" s="122" t="s">
        <v>643</v>
      </c>
      <c r="J86" s="5"/>
    </row>
    <row r="87" spans="1:10" ht="15">
      <c r="A87" s="5"/>
      <c r="B87" s="5"/>
      <c r="C87" s="10"/>
      <c r="D87" s="10"/>
      <c r="E87" s="5"/>
      <c r="F87" s="5"/>
      <c r="G87" s="122" t="s">
        <v>641</v>
      </c>
      <c r="H87" s="5"/>
      <c r="I87" s="122" t="s">
        <v>644</v>
      </c>
      <c r="J87" s="5"/>
    </row>
    <row r="88" spans="1:10" ht="15">
      <c r="A88" s="5"/>
      <c r="B88" s="5"/>
      <c r="C88" s="3"/>
      <c r="D88" s="3"/>
      <c r="E88" s="5"/>
      <c r="F88" s="5"/>
      <c r="H88" s="11"/>
      <c r="I88" s="122" t="s">
        <v>645</v>
      </c>
      <c r="J88" s="5"/>
    </row>
    <row r="89" spans="1:9" ht="15">
      <c r="A89" s="5"/>
      <c r="B89" s="5"/>
      <c r="C89" s="10"/>
      <c r="D89" s="10"/>
      <c r="E89" s="3"/>
      <c r="F89" s="5"/>
      <c r="G89" s="249" t="s">
        <v>705</v>
      </c>
      <c r="H89" s="9"/>
      <c r="I89" s="9" t="s">
        <v>646</v>
      </c>
    </row>
    <row r="90" spans="1:9" ht="15">
      <c r="A90" s="5"/>
      <c r="B90" s="5"/>
      <c r="C90" s="10"/>
      <c r="D90" s="10"/>
      <c r="E90" s="3"/>
      <c r="F90" s="5"/>
      <c r="G90" s="122" t="s">
        <v>665</v>
      </c>
      <c r="H90" s="11"/>
      <c r="I90" s="122" t="s">
        <v>665</v>
      </c>
    </row>
    <row r="91" spans="1:9" ht="15">
      <c r="A91" s="5"/>
      <c r="B91" s="5"/>
      <c r="C91" s="10"/>
      <c r="D91" s="10"/>
      <c r="E91" s="3"/>
      <c r="F91" s="5"/>
      <c r="G91" s="122"/>
      <c r="H91" s="11"/>
      <c r="I91" s="122"/>
    </row>
    <row r="92" spans="1:9" ht="15">
      <c r="A92" s="174">
        <v>1</v>
      </c>
      <c r="B92" s="5"/>
      <c r="C92" s="3" t="s">
        <v>676</v>
      </c>
      <c r="D92" s="3"/>
      <c r="E92" s="3"/>
      <c r="F92" s="5"/>
      <c r="G92" s="11">
        <v>75495906.12000003</v>
      </c>
      <c r="H92" s="11"/>
      <c r="I92" s="11">
        <v>76285816</v>
      </c>
    </row>
    <row r="93" spans="1:9" ht="15">
      <c r="A93" s="174"/>
      <c r="B93" s="5"/>
      <c r="C93" s="3"/>
      <c r="D93" s="3"/>
      <c r="E93" s="3"/>
      <c r="F93" s="5"/>
      <c r="G93" s="11"/>
      <c r="H93" s="11"/>
      <c r="I93" s="11"/>
    </row>
    <row r="94" spans="1:9" ht="15">
      <c r="A94" s="174">
        <v>2</v>
      </c>
      <c r="B94" s="5"/>
      <c r="C94" s="3" t="s">
        <v>677</v>
      </c>
      <c r="D94" s="3"/>
      <c r="E94" s="3"/>
      <c r="F94" s="5"/>
      <c r="G94" s="11">
        <v>18637000.46</v>
      </c>
      <c r="H94" s="11"/>
      <c r="I94" s="11">
        <v>18637000</v>
      </c>
    </row>
    <row r="95" spans="1:2" ht="15">
      <c r="A95" s="174"/>
      <c r="B95" s="5"/>
    </row>
    <row r="96" spans="1:9" ht="15">
      <c r="A96" s="174">
        <v>3</v>
      </c>
      <c r="B96" s="5"/>
      <c r="C96" s="3" t="s">
        <v>678</v>
      </c>
      <c r="D96" s="3"/>
      <c r="E96" s="3"/>
      <c r="F96" s="5"/>
      <c r="G96" s="11">
        <v>30000</v>
      </c>
      <c r="H96" s="5"/>
      <c r="I96" s="11">
        <v>30000</v>
      </c>
    </row>
    <row r="97" spans="1:9" ht="15">
      <c r="A97" s="174"/>
      <c r="B97" s="5"/>
      <c r="C97" s="3"/>
      <c r="D97" s="3"/>
      <c r="E97" s="3"/>
      <c r="F97" s="5"/>
      <c r="G97" s="11"/>
      <c r="H97" s="5"/>
      <c r="I97" s="11"/>
    </row>
    <row r="98" spans="1:9" ht="15">
      <c r="A98" s="174">
        <v>4</v>
      </c>
      <c r="B98" s="5"/>
      <c r="C98" s="3" t="s">
        <v>679</v>
      </c>
      <c r="D98" s="3"/>
      <c r="E98" s="3"/>
      <c r="F98" s="5"/>
      <c r="G98" s="11">
        <v>0</v>
      </c>
      <c r="H98" s="5"/>
      <c r="I98" s="11">
        <v>0</v>
      </c>
    </row>
    <row r="99" spans="1:9" ht="15">
      <c r="A99" s="174"/>
      <c r="B99" s="5"/>
      <c r="C99" s="3"/>
      <c r="D99" s="3"/>
      <c r="E99" s="3"/>
      <c r="F99" s="5"/>
      <c r="G99" s="11"/>
      <c r="H99" s="5"/>
      <c r="I99" s="11"/>
    </row>
    <row r="100" spans="1:9" ht="15">
      <c r="A100" s="174">
        <v>5</v>
      </c>
      <c r="B100" s="5"/>
      <c r="C100" s="3" t="s">
        <v>680</v>
      </c>
      <c r="D100" s="3"/>
      <c r="E100" s="3"/>
      <c r="F100" s="5"/>
      <c r="G100" s="11">
        <v>0</v>
      </c>
      <c r="H100" s="5"/>
      <c r="I100" s="11">
        <v>0</v>
      </c>
    </row>
    <row r="101" spans="1:9" ht="15">
      <c r="A101" s="174"/>
      <c r="B101" s="5"/>
      <c r="C101" s="3"/>
      <c r="D101" s="3"/>
      <c r="E101" s="3"/>
      <c r="F101" s="5"/>
      <c r="G101" s="11"/>
      <c r="H101" s="5"/>
      <c r="I101" s="11"/>
    </row>
    <row r="102" spans="1:9" ht="15">
      <c r="A102" s="174">
        <v>6</v>
      </c>
      <c r="B102" s="5"/>
      <c r="C102" s="3" t="s">
        <v>681</v>
      </c>
      <c r="D102" s="3"/>
      <c r="E102" s="3"/>
      <c r="F102" s="5"/>
      <c r="G102" s="11">
        <v>0</v>
      </c>
      <c r="H102" s="5"/>
      <c r="I102" s="11">
        <v>0</v>
      </c>
    </row>
    <row r="103" spans="1:9" ht="15">
      <c r="A103" s="174"/>
      <c r="B103" s="5"/>
      <c r="C103" s="3"/>
      <c r="D103" s="3"/>
      <c r="E103" s="3"/>
      <c r="F103" s="5"/>
      <c r="G103" s="11"/>
      <c r="H103" s="5"/>
      <c r="I103" s="11"/>
    </row>
    <row r="104" spans="1:9" ht="15">
      <c r="A104" s="174">
        <v>7</v>
      </c>
      <c r="B104" s="5"/>
      <c r="C104" s="3" t="s">
        <v>682</v>
      </c>
      <c r="D104" s="3"/>
      <c r="E104" s="3"/>
      <c r="F104" s="5"/>
      <c r="G104" s="11"/>
      <c r="H104" s="5"/>
      <c r="I104" s="11"/>
    </row>
    <row r="105" spans="1:9" ht="15">
      <c r="A105" s="174"/>
      <c r="B105" s="5"/>
      <c r="C105" s="3"/>
      <c r="D105" s="3"/>
      <c r="E105" s="3"/>
      <c r="F105" s="5"/>
      <c r="G105" s="11"/>
      <c r="H105" s="5"/>
      <c r="I105" s="11"/>
    </row>
    <row r="106" spans="1:9" ht="15">
      <c r="A106" s="174"/>
      <c r="B106" s="5"/>
      <c r="E106" s="3" t="s">
        <v>683</v>
      </c>
      <c r="F106" s="5"/>
      <c r="G106" s="11">
        <v>55737376.58</v>
      </c>
      <c r="H106" s="11"/>
      <c r="I106" s="11">
        <v>67867515</v>
      </c>
    </row>
    <row r="107" spans="1:9" ht="15">
      <c r="A107" s="174"/>
      <c r="B107" s="5"/>
      <c r="C107" s="3"/>
      <c r="D107" s="3"/>
      <c r="E107" s="3"/>
      <c r="F107" s="5"/>
      <c r="G107" s="11"/>
      <c r="H107" s="11"/>
      <c r="I107" s="11"/>
    </row>
    <row r="108" spans="1:9" ht="15">
      <c r="A108" s="174"/>
      <c r="B108" s="5"/>
      <c r="E108" s="3" t="s">
        <v>684</v>
      </c>
      <c r="F108" s="5"/>
      <c r="G108" s="11">
        <v>2367174.5</v>
      </c>
      <c r="H108" s="5"/>
      <c r="I108" s="11">
        <v>2367174</v>
      </c>
    </row>
    <row r="109" spans="1:9" ht="15">
      <c r="A109" s="174"/>
      <c r="B109" s="5"/>
      <c r="C109" s="3"/>
      <c r="D109" s="3"/>
      <c r="E109" s="3"/>
      <c r="F109" s="5"/>
      <c r="G109" s="11"/>
      <c r="H109" s="5"/>
      <c r="I109" s="11"/>
    </row>
    <row r="110" spans="1:9" ht="15">
      <c r="A110" s="174">
        <v>8</v>
      </c>
      <c r="B110" s="5"/>
      <c r="C110" s="176" t="s">
        <v>587</v>
      </c>
      <c r="D110" s="176"/>
      <c r="E110" s="3"/>
      <c r="F110" s="5"/>
      <c r="G110" s="11"/>
      <c r="H110" s="5"/>
      <c r="I110" s="11"/>
    </row>
    <row r="111" spans="1:9" ht="15">
      <c r="A111" s="174"/>
      <c r="B111" s="5"/>
      <c r="C111" s="176"/>
      <c r="D111" s="176"/>
      <c r="E111" s="3"/>
      <c r="F111" s="5"/>
      <c r="G111" s="11"/>
      <c r="H111" s="5"/>
      <c r="I111" s="11"/>
    </row>
    <row r="112" spans="1:9" ht="15">
      <c r="A112" s="174"/>
      <c r="B112" s="5"/>
      <c r="C112" s="176"/>
      <c r="D112" s="3" t="s">
        <v>685</v>
      </c>
      <c r="F112" s="5"/>
      <c r="G112" s="190">
        <v>17889172.03</v>
      </c>
      <c r="H112" s="162"/>
      <c r="I112" s="190">
        <v>18648692</v>
      </c>
    </row>
    <row r="113" spans="1:9" ht="15">
      <c r="A113" s="174"/>
      <c r="B113" s="5"/>
      <c r="C113" s="176"/>
      <c r="D113" s="3" t="s">
        <v>686</v>
      </c>
      <c r="F113" s="5"/>
      <c r="G113" s="191">
        <v>5857249.48</v>
      </c>
      <c r="H113" s="162"/>
      <c r="I113" s="191">
        <f>7976958+604238</f>
        <v>8581196</v>
      </c>
    </row>
    <row r="114" spans="1:9" ht="15">
      <c r="A114" s="174"/>
      <c r="B114" s="5"/>
      <c r="C114" s="176"/>
      <c r="D114" s="3" t="s">
        <v>555</v>
      </c>
      <c r="F114" s="5"/>
      <c r="G114" s="191">
        <v>312654.01999999944</v>
      </c>
      <c r="H114" s="162"/>
      <c r="I114" s="191">
        <v>119796</v>
      </c>
    </row>
    <row r="115" spans="1:9" ht="15">
      <c r="A115" s="174"/>
      <c r="B115" s="5"/>
      <c r="C115" s="176"/>
      <c r="D115" s="3" t="s">
        <v>687</v>
      </c>
      <c r="F115" s="5"/>
      <c r="G115" s="191"/>
      <c r="H115" s="162"/>
      <c r="I115" s="191"/>
    </row>
    <row r="116" spans="1:9" ht="15">
      <c r="A116" s="174"/>
      <c r="B116" s="5"/>
      <c r="C116" s="176"/>
      <c r="D116" s="176"/>
      <c r="E116" s="3" t="s">
        <v>417</v>
      </c>
      <c r="F116" s="5"/>
      <c r="G116" s="191">
        <v>11970711.28</v>
      </c>
      <c r="H116" s="162"/>
      <c r="I116" s="191">
        <v>9820909</v>
      </c>
    </row>
    <row r="117" spans="1:10" ht="15">
      <c r="A117" s="174"/>
      <c r="B117" s="5"/>
      <c r="C117" s="3"/>
      <c r="D117" s="3" t="s">
        <v>418</v>
      </c>
      <c r="E117" s="5"/>
      <c r="G117" s="191">
        <v>3850572.94</v>
      </c>
      <c r="H117" s="162"/>
      <c r="I117" s="191">
        <v>3992681</v>
      </c>
      <c r="J117" s="178"/>
    </row>
    <row r="118" spans="1:10" ht="15">
      <c r="A118" s="174"/>
      <c r="B118" s="5"/>
      <c r="C118" s="3"/>
      <c r="D118" s="3" t="s">
        <v>688</v>
      </c>
      <c r="G118" s="192"/>
      <c r="I118" s="192"/>
      <c r="J118" s="178"/>
    </row>
    <row r="119" spans="1:10" ht="15">
      <c r="A119" s="174"/>
      <c r="B119" s="5"/>
      <c r="C119" s="3"/>
      <c r="D119" s="3"/>
      <c r="E119" s="3" t="s">
        <v>361</v>
      </c>
      <c r="F119" s="5"/>
      <c r="G119" s="191">
        <v>27986183.229999997</v>
      </c>
      <c r="H119" s="162"/>
      <c r="I119" s="191">
        <v>14122900</v>
      </c>
      <c r="J119" s="178"/>
    </row>
    <row r="120" spans="1:10" ht="15">
      <c r="A120" s="174"/>
      <c r="B120" s="5"/>
      <c r="C120" s="3"/>
      <c r="D120" s="3"/>
      <c r="E120" s="3" t="s">
        <v>580</v>
      </c>
      <c r="F120" s="5"/>
      <c r="G120" s="191">
        <v>2295038.02</v>
      </c>
      <c r="H120" s="162"/>
      <c r="I120" s="191">
        <v>1813403</v>
      </c>
      <c r="J120" s="178"/>
    </row>
    <row r="121" spans="1:10" ht="15">
      <c r="A121" s="174"/>
      <c r="B121" s="5"/>
      <c r="C121" s="3"/>
      <c r="D121" s="3"/>
      <c r="E121" s="3" t="s">
        <v>584</v>
      </c>
      <c r="F121" s="5"/>
      <c r="G121" s="191">
        <v>654239.98</v>
      </c>
      <c r="H121" s="162"/>
      <c r="I121" s="191">
        <v>573448</v>
      </c>
      <c r="J121" s="178"/>
    </row>
    <row r="122" spans="1:10" ht="15">
      <c r="A122" s="174"/>
      <c r="B122" s="5"/>
      <c r="C122" s="3"/>
      <c r="D122" s="3"/>
      <c r="E122" s="3" t="s">
        <v>25</v>
      </c>
      <c r="F122" s="5"/>
      <c r="G122" s="191">
        <v>989346.13</v>
      </c>
      <c r="H122" s="162"/>
      <c r="I122" s="191">
        <v>876941</v>
      </c>
      <c r="J122" s="178"/>
    </row>
    <row r="123" spans="1:10" ht="15">
      <c r="A123" s="174"/>
      <c r="B123" s="5"/>
      <c r="C123" s="3"/>
      <c r="D123" s="3"/>
      <c r="G123" s="194"/>
      <c r="I123" s="194"/>
      <c r="J123" s="178"/>
    </row>
    <row r="124" spans="1:10" ht="15">
      <c r="A124" s="174"/>
      <c r="B124" s="5"/>
      <c r="C124" s="3"/>
      <c r="D124" s="3"/>
      <c r="E124" s="3"/>
      <c r="F124" s="5"/>
      <c r="G124" s="193">
        <f>SUM(G112:G123)</f>
        <v>71805167.10999998</v>
      </c>
      <c r="H124" s="162"/>
      <c r="I124" s="193">
        <f>SUM(I112:I123)</f>
        <v>58549966</v>
      </c>
      <c r="J124" s="178"/>
    </row>
    <row r="125" spans="1:9" ht="15">
      <c r="A125" s="174"/>
      <c r="B125" s="5"/>
      <c r="C125" s="3"/>
      <c r="D125" s="3"/>
      <c r="E125" s="3"/>
      <c r="F125" s="5"/>
      <c r="G125" s="169"/>
      <c r="H125" s="5"/>
      <c r="I125" s="169"/>
    </row>
    <row r="126" spans="1:9" ht="15">
      <c r="A126" s="174">
        <v>9</v>
      </c>
      <c r="B126" s="5"/>
      <c r="C126" s="176" t="s">
        <v>689</v>
      </c>
      <c r="D126" s="7"/>
      <c r="E126" s="3"/>
      <c r="F126" s="5"/>
      <c r="G126" s="11"/>
      <c r="H126" s="5"/>
      <c r="I126" s="11"/>
    </row>
    <row r="127" spans="1:9" ht="15">
      <c r="A127" s="174"/>
      <c r="B127" s="5"/>
      <c r="C127" s="176"/>
      <c r="D127" s="7"/>
      <c r="E127" s="3"/>
      <c r="F127" s="5"/>
      <c r="G127" s="11"/>
      <c r="H127" s="5"/>
      <c r="I127" s="11"/>
    </row>
    <row r="128" spans="1:10" ht="15">
      <c r="A128" s="174"/>
      <c r="B128" s="5"/>
      <c r="C128" s="3"/>
      <c r="D128" s="3" t="s">
        <v>690</v>
      </c>
      <c r="E128" s="11"/>
      <c r="F128" s="5"/>
      <c r="G128" s="190">
        <v>5218738.5</v>
      </c>
      <c r="H128" s="162"/>
      <c r="I128" s="190">
        <f>1664851+1718978+949041</f>
        <v>4332870</v>
      </c>
      <c r="J128" s="178"/>
    </row>
    <row r="129" spans="1:9" ht="15">
      <c r="A129" s="174"/>
      <c r="B129" s="5"/>
      <c r="C129" s="176"/>
      <c r="D129" s="3" t="s">
        <v>557</v>
      </c>
      <c r="F129" s="5"/>
      <c r="G129" s="191">
        <v>23825.7</v>
      </c>
      <c r="H129" s="162"/>
      <c r="I129" s="191">
        <v>0</v>
      </c>
    </row>
    <row r="130" spans="1:10" ht="15">
      <c r="A130" s="174"/>
      <c r="B130" s="5"/>
      <c r="C130" s="3"/>
      <c r="D130" s="3" t="s">
        <v>691</v>
      </c>
      <c r="E130" s="11"/>
      <c r="F130" s="5"/>
      <c r="G130" s="191">
        <v>2620503.47</v>
      </c>
      <c r="H130" s="162"/>
      <c r="I130" s="191">
        <f>1388677+440345</f>
        <v>1829022</v>
      </c>
      <c r="J130" s="178"/>
    </row>
    <row r="131" spans="1:10" ht="15">
      <c r="A131" s="174"/>
      <c r="B131" s="5"/>
      <c r="C131" s="3"/>
      <c r="D131" s="3" t="s">
        <v>692</v>
      </c>
      <c r="E131" s="3"/>
      <c r="F131" s="5"/>
      <c r="G131" s="192"/>
      <c r="I131" s="192"/>
      <c r="J131" s="178"/>
    </row>
    <row r="132" spans="1:10" ht="15">
      <c r="A132" s="174"/>
      <c r="B132" s="5"/>
      <c r="C132" s="3"/>
      <c r="D132" s="3"/>
      <c r="E132" s="11" t="s">
        <v>635</v>
      </c>
      <c r="F132" s="5"/>
      <c r="G132" s="191">
        <v>0</v>
      </c>
      <c r="H132" s="162"/>
      <c r="I132" s="191">
        <v>0</v>
      </c>
      <c r="J132" s="178"/>
    </row>
    <row r="133" spans="1:10" ht="15">
      <c r="A133" s="174"/>
      <c r="B133" s="5"/>
      <c r="C133" s="3"/>
      <c r="D133" s="3"/>
      <c r="E133" s="11" t="s">
        <v>586</v>
      </c>
      <c r="F133" s="5"/>
      <c r="G133" s="191">
        <v>1612921.2</v>
      </c>
      <c r="H133" s="162"/>
      <c r="I133" s="191">
        <v>1897458</v>
      </c>
      <c r="J133" s="178"/>
    </row>
    <row r="134" spans="1:10" ht="15">
      <c r="A134" s="174"/>
      <c r="B134" s="5"/>
      <c r="C134" s="3"/>
      <c r="D134" s="3" t="s">
        <v>636</v>
      </c>
      <c r="E134" s="11"/>
      <c r="F134" s="5"/>
      <c r="G134" s="191">
        <v>655896.53</v>
      </c>
      <c r="H134" s="162"/>
      <c r="I134" s="191">
        <v>374807</v>
      </c>
      <c r="J134" s="178"/>
    </row>
    <row r="135" spans="1:10" ht="15">
      <c r="A135" s="174"/>
      <c r="B135" s="5"/>
      <c r="C135" s="3"/>
      <c r="D135" s="3" t="s">
        <v>693</v>
      </c>
      <c r="E135" s="11"/>
      <c r="F135" s="5"/>
      <c r="G135" s="191">
        <v>0</v>
      </c>
      <c r="H135" s="162"/>
      <c r="I135" s="191">
        <v>0</v>
      </c>
      <c r="J135" s="178"/>
    </row>
    <row r="136" spans="1:10" ht="15">
      <c r="A136" s="174"/>
      <c r="B136" s="5"/>
      <c r="C136" s="3"/>
      <c r="D136" s="3" t="s">
        <v>688</v>
      </c>
      <c r="E136" s="11"/>
      <c r="F136" s="5"/>
      <c r="G136" s="191"/>
      <c r="H136" s="162"/>
      <c r="I136" s="191"/>
      <c r="J136" s="178"/>
    </row>
    <row r="137" spans="1:10" ht="15">
      <c r="A137" s="174"/>
      <c r="B137" s="5"/>
      <c r="C137" s="3"/>
      <c r="D137" s="3"/>
      <c r="E137" s="3" t="s">
        <v>647</v>
      </c>
      <c r="F137" s="5"/>
      <c r="G137" s="191">
        <v>123500</v>
      </c>
      <c r="H137" s="162"/>
      <c r="I137" s="191">
        <v>0</v>
      </c>
      <c r="J137" s="178"/>
    </row>
    <row r="138" spans="1:10" ht="15">
      <c r="A138" s="174"/>
      <c r="B138" s="5"/>
      <c r="C138" s="3"/>
      <c r="D138" s="3"/>
      <c r="E138" s="3" t="s">
        <v>498</v>
      </c>
      <c r="F138" s="5"/>
      <c r="G138" s="191">
        <v>122000</v>
      </c>
      <c r="H138" s="162"/>
      <c r="I138" s="191">
        <v>0</v>
      </c>
      <c r="J138" s="178"/>
    </row>
    <row r="139" spans="1:10" ht="15">
      <c r="A139" s="174"/>
      <c r="B139" s="5"/>
      <c r="C139" s="5"/>
      <c r="D139" s="5"/>
      <c r="F139" s="5"/>
      <c r="G139" s="192"/>
      <c r="I139" s="192"/>
      <c r="J139" s="178"/>
    </row>
    <row r="140" spans="1:10" ht="15">
      <c r="A140" s="174"/>
      <c r="B140" s="5"/>
      <c r="C140" s="3"/>
      <c r="D140" s="3"/>
      <c r="E140" s="3"/>
      <c r="F140" s="5"/>
      <c r="G140" s="195">
        <f>SUM(G128:G139)</f>
        <v>10377385.399999999</v>
      </c>
      <c r="H140" s="162"/>
      <c r="I140" s="195">
        <f>SUM(I128:I139)</f>
        <v>8434157</v>
      </c>
      <c r="J140" s="178"/>
    </row>
    <row r="141" spans="1:9" ht="15">
      <c r="A141" s="174"/>
      <c r="B141" s="5"/>
      <c r="C141" s="5"/>
      <c r="D141" s="5"/>
      <c r="E141" s="3"/>
      <c r="F141" s="5"/>
      <c r="G141" s="169"/>
      <c r="H141" s="5"/>
      <c r="I141" s="169"/>
    </row>
    <row r="142" spans="1:9" ht="15">
      <c r="A142" s="174">
        <v>10</v>
      </c>
      <c r="B142" s="5"/>
      <c r="C142" s="3" t="s">
        <v>694</v>
      </c>
      <c r="D142" s="3"/>
      <c r="E142" s="3"/>
      <c r="F142" s="5"/>
      <c r="G142" s="11">
        <f>G124-G140</f>
        <v>61427781.709999986</v>
      </c>
      <c r="H142" s="5"/>
      <c r="I142" s="11">
        <f>I124-I140</f>
        <v>50115809</v>
      </c>
    </row>
    <row r="143" spans="1:9" ht="15.75" thickBot="1">
      <c r="A143" s="174"/>
      <c r="B143" s="5"/>
      <c r="C143" s="3"/>
      <c r="D143" s="3"/>
      <c r="E143" s="3"/>
      <c r="F143" s="5"/>
      <c r="G143" s="11"/>
      <c r="H143" s="5"/>
      <c r="I143" s="11"/>
    </row>
    <row r="144" spans="1:9" ht="15.75" thickBot="1">
      <c r="A144" s="174"/>
      <c r="B144" s="5"/>
      <c r="C144" s="3"/>
      <c r="D144" s="3"/>
      <c r="E144" s="3"/>
      <c r="F144" s="5"/>
      <c r="G144" s="26">
        <f>SUM(G92:G109)+G142</f>
        <v>213695239.37</v>
      </c>
      <c r="H144" s="5"/>
      <c r="I144" s="26">
        <f>SUM(I92:I109)+I142</f>
        <v>215303314</v>
      </c>
    </row>
    <row r="145" spans="1:9" ht="15.75" thickTop="1">
      <c r="A145" s="174"/>
      <c r="B145" s="5"/>
      <c r="C145" s="3"/>
      <c r="D145" s="3"/>
      <c r="E145" s="3"/>
      <c r="F145" s="5"/>
      <c r="G145" s="28"/>
      <c r="H145" s="5"/>
      <c r="I145" s="28"/>
    </row>
    <row r="146" spans="1:9" ht="15">
      <c r="A146" s="174"/>
      <c r="B146" s="5"/>
      <c r="C146" s="10"/>
      <c r="D146" s="10"/>
      <c r="E146" s="5"/>
      <c r="F146" s="5"/>
      <c r="G146" s="12"/>
      <c r="H146" s="5"/>
      <c r="I146" s="5"/>
    </row>
    <row r="147" spans="1:9" ht="15">
      <c r="A147" s="174">
        <v>11</v>
      </c>
      <c r="B147" s="5"/>
      <c r="C147" s="176" t="s">
        <v>695</v>
      </c>
      <c r="D147" s="7"/>
      <c r="E147" s="3"/>
      <c r="F147" s="5"/>
      <c r="G147" s="11"/>
      <c r="H147" s="5"/>
      <c r="I147" s="11"/>
    </row>
    <row r="148" spans="1:9" ht="15">
      <c r="A148" s="174"/>
      <c r="B148" s="5"/>
      <c r="C148" s="176"/>
      <c r="D148" s="7"/>
      <c r="E148" s="3"/>
      <c r="F148" s="5"/>
      <c r="G148" s="11"/>
      <c r="H148" s="5"/>
      <c r="I148" s="11"/>
    </row>
    <row r="149" spans="1:10" ht="15">
      <c r="A149" s="174"/>
      <c r="B149" s="5"/>
      <c r="C149" s="3"/>
      <c r="D149" s="3" t="s">
        <v>637</v>
      </c>
      <c r="F149" s="5"/>
      <c r="G149" s="190">
        <v>128000000</v>
      </c>
      <c r="H149" s="162"/>
      <c r="I149" s="190">
        <v>128000000</v>
      </c>
      <c r="J149" s="178"/>
    </row>
    <row r="150" spans="1:10" ht="15">
      <c r="A150" s="174"/>
      <c r="B150" s="5"/>
      <c r="C150" s="3"/>
      <c r="D150" s="3" t="s">
        <v>696</v>
      </c>
      <c r="F150" s="5"/>
      <c r="G150" s="191"/>
      <c r="H150" s="162"/>
      <c r="I150" s="191"/>
      <c r="J150" s="178"/>
    </row>
    <row r="151" spans="1:10" ht="15">
      <c r="A151" s="174"/>
      <c r="B151" s="5"/>
      <c r="C151" s="3"/>
      <c r="E151" s="3" t="s">
        <v>697</v>
      </c>
      <c r="F151" s="5"/>
      <c r="G151" s="191">
        <v>5982397.12</v>
      </c>
      <c r="H151" s="162"/>
      <c r="I151" s="191">
        <v>5982397</v>
      </c>
      <c r="J151" s="178"/>
    </row>
    <row r="152" spans="1:10" ht="15">
      <c r="A152" s="174"/>
      <c r="B152" s="5"/>
      <c r="C152" s="3"/>
      <c r="E152" s="3" t="s">
        <v>698</v>
      </c>
      <c r="F152" s="5"/>
      <c r="G152" s="191">
        <v>0</v>
      </c>
      <c r="H152" s="162"/>
      <c r="I152" s="191">
        <v>0</v>
      </c>
      <c r="J152" s="178"/>
    </row>
    <row r="153" spans="1:10" ht="15">
      <c r="A153" s="174"/>
      <c r="B153" s="5"/>
      <c r="C153" s="3"/>
      <c r="E153" s="3" t="s">
        <v>699</v>
      </c>
      <c r="F153" s="5"/>
      <c r="G153" s="191">
        <v>0</v>
      </c>
      <c r="H153" s="162"/>
      <c r="I153" s="191">
        <v>0</v>
      </c>
      <c r="J153" s="178"/>
    </row>
    <row r="154" spans="1:10" ht="15">
      <c r="A154" s="174"/>
      <c r="B154" s="5"/>
      <c r="C154" s="3"/>
      <c r="E154" s="3" t="s">
        <v>700</v>
      </c>
      <c r="F154" s="5"/>
      <c r="G154" s="191">
        <v>0</v>
      </c>
      <c r="H154" s="162"/>
      <c r="I154" s="191">
        <v>0</v>
      </c>
      <c r="J154" s="178"/>
    </row>
    <row r="155" spans="1:10" ht="15">
      <c r="A155" s="174"/>
      <c r="B155" s="5"/>
      <c r="C155" s="3"/>
      <c r="E155" s="3" t="s">
        <v>701</v>
      </c>
      <c r="F155" s="5"/>
      <c r="G155" s="191">
        <v>13256796.668377412</v>
      </c>
      <c r="H155" s="162"/>
      <c r="I155" s="191">
        <v>12175740</v>
      </c>
      <c r="J155" s="178"/>
    </row>
    <row r="156" spans="1:10" ht="15">
      <c r="A156" s="174"/>
      <c r="B156" s="5"/>
      <c r="C156" s="3"/>
      <c r="E156" s="3" t="s">
        <v>688</v>
      </c>
      <c r="F156" s="5"/>
      <c r="G156" s="191"/>
      <c r="H156" s="162"/>
      <c r="I156" s="191"/>
      <c r="J156" s="178"/>
    </row>
    <row r="157" spans="1:10" ht="15">
      <c r="A157" s="174"/>
      <c r="B157" s="5"/>
      <c r="C157" s="3"/>
      <c r="E157" s="3" t="s">
        <v>733</v>
      </c>
      <c r="F157" s="5"/>
      <c r="G157" s="291">
        <v>45361367</v>
      </c>
      <c r="H157" s="5"/>
      <c r="I157" s="191">
        <v>46623946</v>
      </c>
      <c r="J157" s="178"/>
    </row>
    <row r="158" spans="1:10" ht="15">
      <c r="A158" s="174"/>
      <c r="B158" s="5"/>
      <c r="C158" s="3"/>
      <c r="D158" s="3"/>
      <c r="G158" s="192"/>
      <c r="I158" s="192"/>
      <c r="J158" s="178"/>
    </row>
    <row r="159" spans="1:10" ht="15">
      <c r="A159" s="174"/>
      <c r="B159" s="5"/>
      <c r="C159" s="5"/>
      <c r="D159" s="5"/>
      <c r="E159" s="3"/>
      <c r="F159" s="5"/>
      <c r="G159" s="195">
        <f>SUM(G149:G158)</f>
        <v>192600560.7883774</v>
      </c>
      <c r="H159" s="162"/>
      <c r="I159" s="195">
        <f>SUM(I149:I158)</f>
        <v>192782083</v>
      </c>
      <c r="J159" s="178"/>
    </row>
    <row r="160" spans="1:9" ht="15">
      <c r="A160" s="174"/>
      <c r="B160" s="5"/>
      <c r="C160" s="3"/>
      <c r="D160" s="3"/>
      <c r="E160" s="3"/>
      <c r="F160" s="5"/>
      <c r="G160" s="169"/>
      <c r="H160" s="5"/>
      <c r="I160" s="169"/>
    </row>
    <row r="161" spans="1:9" ht="15">
      <c r="A161" s="174">
        <v>12</v>
      </c>
      <c r="B161" s="5"/>
      <c r="C161" s="3" t="s">
        <v>702</v>
      </c>
      <c r="D161" s="3"/>
      <c r="E161" s="3"/>
      <c r="F161" s="5"/>
      <c r="G161" s="169">
        <v>0</v>
      </c>
      <c r="H161" s="5"/>
      <c r="I161" s="169">
        <v>0</v>
      </c>
    </row>
    <row r="162" spans="1:9" ht="15">
      <c r="A162" s="174"/>
      <c r="B162" s="5"/>
      <c r="C162" s="3"/>
      <c r="D162" s="3"/>
      <c r="E162" s="3"/>
      <c r="F162" s="5"/>
      <c r="G162" s="169"/>
      <c r="H162" s="5"/>
      <c r="I162" s="169"/>
    </row>
    <row r="163" spans="1:9" ht="15">
      <c r="A163" s="174">
        <v>13</v>
      </c>
      <c r="B163" s="5"/>
      <c r="C163" s="176" t="s">
        <v>703</v>
      </c>
      <c r="D163" s="7"/>
      <c r="E163" s="5"/>
      <c r="F163" s="5"/>
      <c r="G163" s="11"/>
      <c r="H163" s="5"/>
      <c r="I163" s="11"/>
    </row>
    <row r="164" spans="1:9" ht="15">
      <c r="A164" s="174"/>
      <c r="B164" s="5"/>
      <c r="C164" s="3"/>
      <c r="D164" s="3" t="s">
        <v>585</v>
      </c>
      <c r="F164" s="5"/>
      <c r="G164" s="11">
        <v>6433230.47</v>
      </c>
      <c r="H164" s="5"/>
      <c r="I164" s="11">
        <v>7454011</v>
      </c>
    </row>
    <row r="165" spans="1:9" ht="15">
      <c r="A165" s="174">
        <v>14</v>
      </c>
      <c r="B165" s="5"/>
      <c r="C165" s="3" t="s">
        <v>704</v>
      </c>
      <c r="D165" s="3"/>
      <c r="F165" s="5"/>
      <c r="G165" s="11">
        <v>0</v>
      </c>
      <c r="H165" s="5"/>
      <c r="I165" s="11">
        <v>0</v>
      </c>
    </row>
    <row r="166" spans="1:9" ht="15">
      <c r="A166" s="174"/>
      <c r="B166" s="5"/>
      <c r="C166" s="3"/>
      <c r="D166" s="3"/>
      <c r="F166" s="5"/>
      <c r="G166" s="11"/>
      <c r="H166" s="5"/>
      <c r="I166" s="11"/>
    </row>
    <row r="167" spans="1:9" ht="15">
      <c r="A167" s="174">
        <v>15</v>
      </c>
      <c r="B167" s="5"/>
      <c r="C167" s="3" t="s">
        <v>279</v>
      </c>
      <c r="D167" s="3"/>
      <c r="F167" s="5"/>
      <c r="G167" s="11">
        <v>14661448.24</v>
      </c>
      <c r="H167" s="5"/>
      <c r="I167" s="11">
        <v>15067220</v>
      </c>
    </row>
    <row r="168" spans="1:9" ht="15.75" thickBot="1">
      <c r="A168" s="174"/>
      <c r="B168" s="5"/>
      <c r="C168" s="3"/>
      <c r="D168" s="3"/>
      <c r="F168" s="5"/>
      <c r="G168" s="11"/>
      <c r="H168" s="5"/>
      <c r="I168" s="11"/>
    </row>
    <row r="169" spans="1:9" ht="15.75" thickBot="1">
      <c r="A169" s="174"/>
      <c r="B169" s="5"/>
      <c r="C169" s="3"/>
      <c r="D169" s="3"/>
      <c r="E169" s="3"/>
      <c r="F169" s="5"/>
      <c r="G169" s="26">
        <f>G159+G164+G167</f>
        <v>213695239.4983774</v>
      </c>
      <c r="H169" s="5"/>
      <c r="I169" s="26">
        <f>I159+I164+I167</f>
        <v>215303314</v>
      </c>
    </row>
    <row r="170" spans="1:9" ht="15.75" thickTop="1">
      <c r="A170" s="174"/>
      <c r="B170" s="5"/>
      <c r="C170" s="3"/>
      <c r="D170" s="3"/>
      <c r="E170" s="3"/>
      <c r="F170" s="5"/>
      <c r="G170" s="28"/>
      <c r="H170" s="5"/>
      <c r="I170" s="28"/>
    </row>
    <row r="171" spans="1:9" ht="15">
      <c r="A171" s="174"/>
      <c r="B171" s="5"/>
      <c r="C171" s="3"/>
      <c r="D171" s="3"/>
      <c r="E171" s="3"/>
      <c r="F171" s="5"/>
      <c r="G171" s="169"/>
      <c r="H171" s="5"/>
      <c r="I171" s="169"/>
    </row>
    <row r="172" spans="1:9" ht="15">
      <c r="A172" s="174">
        <v>16</v>
      </c>
      <c r="B172" s="5"/>
      <c r="C172" s="166" t="s">
        <v>732</v>
      </c>
      <c r="D172" s="166"/>
      <c r="E172" s="166"/>
      <c r="F172" s="177"/>
      <c r="G172" s="168">
        <f>G159/128000000</f>
        <v>1.5046918811591985</v>
      </c>
      <c r="H172" s="177"/>
      <c r="I172" s="168">
        <f>I159/128000000</f>
        <v>1.5061100234375</v>
      </c>
    </row>
    <row r="173" spans="1:9" ht="15">
      <c r="A173" s="174"/>
      <c r="B173" s="5"/>
      <c r="C173" s="166"/>
      <c r="D173" s="166"/>
      <c r="E173" s="166"/>
      <c r="F173" s="166"/>
      <c r="G173" s="162"/>
      <c r="H173" s="166"/>
      <c r="I173" s="162"/>
    </row>
    <row r="174" spans="1:9" ht="15">
      <c r="A174" s="174"/>
      <c r="B174" s="5"/>
      <c r="C174" s="166"/>
      <c r="D174" s="166"/>
      <c r="E174" s="166"/>
      <c r="F174" s="166"/>
      <c r="G174" s="162"/>
      <c r="H174" s="166"/>
      <c r="I174" s="162"/>
    </row>
    <row r="175" spans="1:9" ht="15">
      <c r="A175" s="174"/>
      <c r="B175" s="5"/>
      <c r="C175" s="166"/>
      <c r="D175" s="166"/>
      <c r="E175" s="166"/>
      <c r="F175" s="166"/>
      <c r="G175" s="162"/>
      <c r="H175" s="166"/>
      <c r="I175" s="162"/>
    </row>
    <row r="176" spans="1:9" ht="15">
      <c r="A176" s="174"/>
      <c r="B176" s="5"/>
      <c r="C176" s="166"/>
      <c r="D176" s="166"/>
      <c r="E176" s="166"/>
      <c r="F176" s="166"/>
      <c r="G176" s="162"/>
      <c r="H176" s="166"/>
      <c r="I176" s="162"/>
    </row>
    <row r="177" spans="1:9" ht="15">
      <c r="A177" s="174"/>
      <c r="B177" s="5"/>
      <c r="C177" s="166"/>
      <c r="D177" s="166"/>
      <c r="E177" s="166"/>
      <c r="F177" s="166"/>
      <c r="G177" s="162"/>
      <c r="H177" s="166"/>
      <c r="I177" s="162"/>
    </row>
    <row r="178" spans="1:9" ht="15">
      <c r="A178" s="174"/>
      <c r="B178" s="5"/>
      <c r="C178" s="166"/>
      <c r="D178" s="166"/>
      <c r="E178" s="166"/>
      <c r="F178" s="166"/>
      <c r="G178" s="162"/>
      <c r="H178" s="166"/>
      <c r="I178" s="162"/>
    </row>
    <row r="179" spans="1:9" ht="15">
      <c r="A179" s="174"/>
      <c r="B179" s="5"/>
      <c r="C179" s="166"/>
      <c r="D179" s="166"/>
      <c r="E179" s="166"/>
      <c r="F179" s="166"/>
      <c r="G179" s="162"/>
      <c r="H179" s="166"/>
      <c r="I179" s="162"/>
    </row>
    <row r="180" spans="1:9" ht="15">
      <c r="A180" s="174"/>
      <c r="B180" s="5"/>
      <c r="C180" s="166"/>
      <c r="D180" s="166"/>
      <c r="E180" s="166"/>
      <c r="F180" s="166"/>
      <c r="G180" s="162"/>
      <c r="H180" s="166"/>
      <c r="I180" s="162"/>
    </row>
    <row r="181" spans="1:10" ht="15.75">
      <c r="A181" s="174"/>
      <c r="B181" s="5"/>
      <c r="C181" s="144"/>
      <c r="D181" s="144"/>
      <c r="E181" s="144"/>
      <c r="F181" s="5"/>
      <c r="G181" s="154"/>
      <c r="H181" s="122"/>
      <c r="I181" s="136"/>
      <c r="J181" s="136"/>
    </row>
    <row r="182" spans="1:10" ht="15">
      <c r="A182" s="174"/>
      <c r="B182" s="5"/>
      <c r="C182" s="5"/>
      <c r="D182" s="5"/>
      <c r="E182" s="5"/>
      <c r="F182" s="5"/>
      <c r="G182" s="154"/>
      <c r="H182" s="122"/>
      <c r="I182" s="136"/>
      <c r="J182" s="136"/>
    </row>
    <row r="183" spans="1:10" ht="15">
      <c r="A183" s="174"/>
      <c r="B183" s="5"/>
      <c r="C183" s="5"/>
      <c r="D183" s="5"/>
      <c r="E183" s="5"/>
      <c r="F183" s="5"/>
      <c r="G183" s="155"/>
      <c r="H183" s="9"/>
      <c r="I183" s="248"/>
      <c r="J183" s="279"/>
    </row>
    <row r="184" spans="1:10" ht="15">
      <c r="A184" s="174"/>
      <c r="B184" s="5"/>
      <c r="C184" s="5"/>
      <c r="D184" s="5"/>
      <c r="G184" s="154"/>
      <c r="H184" s="122"/>
      <c r="I184" s="136"/>
      <c r="J184" s="136"/>
    </row>
    <row r="185" spans="1:10" ht="15">
      <c r="A185" s="174"/>
      <c r="B185" s="5"/>
      <c r="C185" s="145"/>
      <c r="D185" s="145"/>
      <c r="E185" s="10"/>
      <c r="G185" s="156"/>
      <c r="H185" s="32"/>
      <c r="I185" s="146"/>
      <c r="J185" s="146"/>
    </row>
    <row r="186" spans="1:10" ht="15.75">
      <c r="A186" s="174"/>
      <c r="B186" s="5"/>
      <c r="C186" s="125"/>
      <c r="D186" s="125"/>
      <c r="G186" s="154"/>
      <c r="H186" s="122"/>
      <c r="I186" s="136"/>
      <c r="J186" s="136"/>
    </row>
    <row r="187" spans="1:12" ht="15.75">
      <c r="A187" s="174"/>
      <c r="B187" s="5"/>
      <c r="C187" s="125"/>
      <c r="D187" s="125"/>
      <c r="E187" s="3"/>
      <c r="G187" s="217"/>
      <c r="H187" s="218"/>
      <c r="I187" s="219"/>
      <c r="J187" s="219"/>
      <c r="L187" s="60"/>
    </row>
    <row r="188" spans="1:12" ht="15.75">
      <c r="A188" s="174"/>
      <c r="B188" s="5"/>
      <c r="C188" s="125"/>
      <c r="D188" s="125"/>
      <c r="E188" s="3"/>
      <c r="G188" s="217"/>
      <c r="H188" s="218"/>
      <c r="I188" s="219"/>
      <c r="J188" s="219"/>
      <c r="L188" s="60"/>
    </row>
    <row r="189" spans="1:10" ht="15.75">
      <c r="A189" s="174"/>
      <c r="B189" s="5"/>
      <c r="C189" s="125"/>
      <c r="D189" s="125"/>
      <c r="E189" s="3"/>
      <c r="G189" s="157"/>
      <c r="H189" s="147"/>
      <c r="I189" s="148"/>
      <c r="J189" s="148"/>
    </row>
    <row r="190" spans="1:12" ht="16.5" thickBot="1">
      <c r="A190" s="174"/>
      <c r="B190" s="5"/>
      <c r="C190" s="125"/>
      <c r="D190" s="125"/>
      <c r="E190" s="3"/>
      <c r="G190" s="158"/>
      <c r="H190" s="205"/>
      <c r="I190" s="214"/>
      <c r="J190" s="214"/>
      <c r="L190" s="60"/>
    </row>
    <row r="191" spans="1:10" ht="16.5" thickBot="1">
      <c r="A191" s="174"/>
      <c r="B191" s="5"/>
      <c r="C191" s="125"/>
      <c r="D191" s="125"/>
      <c r="G191" s="159"/>
      <c r="H191" s="26"/>
      <c r="I191" s="139"/>
      <c r="J191" s="139"/>
    </row>
    <row r="192" spans="1:10" ht="16.5" thickTop="1">
      <c r="A192" s="174"/>
      <c r="B192" s="5"/>
      <c r="C192" s="125"/>
      <c r="D192" s="125"/>
      <c r="G192" s="78"/>
      <c r="H192" s="78"/>
      <c r="I192" s="78"/>
      <c r="J192" s="78"/>
    </row>
    <row r="193" spans="1:9" ht="15.75">
      <c r="A193" s="174"/>
      <c r="B193" s="5"/>
      <c r="C193" s="125"/>
      <c r="D193" s="125"/>
      <c r="E193" s="5"/>
      <c r="F193" s="5"/>
      <c r="G193" s="5"/>
      <c r="H193" s="5"/>
      <c r="I193" s="5"/>
    </row>
    <row r="194" spans="1:9" ht="15">
      <c r="A194" s="149"/>
      <c r="B194" s="149"/>
      <c r="C194" s="145"/>
      <c r="D194" s="145"/>
      <c r="E194" s="150"/>
      <c r="F194" s="149"/>
      <c r="G194" s="149"/>
      <c r="H194" s="149"/>
      <c r="I194" s="149"/>
    </row>
    <row r="195" spans="1:9" ht="15">
      <c r="A195" s="149"/>
      <c r="B195" s="149"/>
      <c r="C195" s="145"/>
      <c r="D195" s="145"/>
      <c r="E195" s="149"/>
      <c r="F195" s="149"/>
      <c r="G195" s="9"/>
      <c r="H195" s="149"/>
      <c r="I195" s="249"/>
    </row>
    <row r="196" spans="1:9" ht="15">
      <c r="A196" s="149"/>
      <c r="B196" s="149"/>
      <c r="C196" s="145"/>
      <c r="D196" s="145"/>
      <c r="E196" s="151"/>
      <c r="F196" s="149"/>
      <c r="G196" s="122"/>
      <c r="H196" s="149"/>
      <c r="I196" s="122"/>
    </row>
    <row r="197" spans="1:9" ht="15">
      <c r="A197" s="149"/>
      <c r="B197" s="149"/>
      <c r="C197" s="145"/>
      <c r="D197" s="145"/>
      <c r="E197" s="149"/>
      <c r="F197" s="149"/>
      <c r="G197" s="218"/>
      <c r="H197" s="149"/>
      <c r="I197" s="120"/>
    </row>
    <row r="198" spans="1:12" ht="15.75" thickBot="1">
      <c r="A198" s="149"/>
      <c r="B198" s="149"/>
      <c r="C198" s="145"/>
      <c r="D198" s="145"/>
      <c r="E198" s="149"/>
      <c r="F198" s="149"/>
      <c r="G198" s="120"/>
      <c r="H198" s="149"/>
      <c r="I198" s="120"/>
      <c r="L198" s="64"/>
    </row>
    <row r="199" spans="1:12" ht="15.75" thickBot="1">
      <c r="A199" s="149"/>
      <c r="B199" s="149"/>
      <c r="C199" s="145"/>
      <c r="D199" s="145"/>
      <c r="E199" s="149"/>
      <c r="F199" s="149"/>
      <c r="G199" s="152"/>
      <c r="H199" s="149"/>
      <c r="I199" s="152"/>
      <c r="L199" s="63"/>
    </row>
    <row r="200" spans="1:12" ht="15.75" thickTop="1">
      <c r="A200" s="149"/>
      <c r="B200" s="149"/>
      <c r="C200" s="145"/>
      <c r="D200" s="145"/>
      <c r="E200" s="149"/>
      <c r="F200" s="149"/>
      <c r="G200" s="153"/>
      <c r="H200" s="149"/>
      <c r="I200" s="153"/>
      <c r="L200" s="63"/>
    </row>
    <row r="201" spans="1:12" ht="15">
      <c r="A201" s="149"/>
      <c r="B201" s="149"/>
      <c r="C201" s="145"/>
      <c r="D201" s="145"/>
      <c r="E201" s="151"/>
      <c r="F201" s="149"/>
      <c r="G201" s="149"/>
      <c r="H201" s="149"/>
      <c r="I201" s="149"/>
      <c r="L201" s="63"/>
    </row>
    <row r="202" spans="1:12" ht="15.75" thickBot="1">
      <c r="A202" s="149"/>
      <c r="B202" s="149"/>
      <c r="C202" s="145"/>
      <c r="D202" s="145"/>
      <c r="E202" s="149"/>
      <c r="F202" s="149"/>
      <c r="G202" s="120"/>
      <c r="H202" s="149"/>
      <c r="I202" s="120"/>
      <c r="L202" s="64"/>
    </row>
    <row r="203" spans="1:12" ht="15.75" thickTop="1">
      <c r="A203" s="149"/>
      <c r="B203" s="149"/>
      <c r="C203" s="145"/>
      <c r="D203" s="145"/>
      <c r="E203" s="149"/>
      <c r="F203" s="149"/>
      <c r="G203" s="153"/>
      <c r="H203" s="149"/>
      <c r="I203" s="153"/>
      <c r="L203" s="63"/>
    </row>
    <row r="204" spans="1:9" ht="15">
      <c r="A204" s="149"/>
      <c r="B204" s="149"/>
      <c r="C204" s="145"/>
      <c r="D204" s="145"/>
      <c r="E204" s="149"/>
      <c r="F204" s="149"/>
      <c r="G204" s="149"/>
      <c r="H204" s="149"/>
      <c r="I204" s="149"/>
    </row>
    <row r="205" spans="1:9" ht="15">
      <c r="A205" s="149"/>
      <c r="B205" s="149"/>
      <c r="C205" s="145"/>
      <c r="D205" s="145"/>
      <c r="F205" s="149"/>
      <c r="G205" s="149"/>
      <c r="H205" s="149"/>
      <c r="I205" s="149"/>
    </row>
    <row r="206" spans="1:9" ht="15">
      <c r="A206" s="149"/>
      <c r="B206" s="149"/>
      <c r="C206" s="145"/>
      <c r="D206" s="145"/>
      <c r="E206" s="150"/>
      <c r="G206" s="122"/>
      <c r="H206" s="122"/>
      <c r="I206" s="122"/>
    </row>
    <row r="207" spans="1:9" ht="15">
      <c r="A207" s="149"/>
      <c r="B207" s="149"/>
      <c r="C207" s="145"/>
      <c r="D207" s="145"/>
      <c r="E207" s="149"/>
      <c r="G207" s="122"/>
      <c r="H207" s="122"/>
      <c r="I207" s="122"/>
    </row>
    <row r="208" spans="1:9" ht="15">
      <c r="A208" s="149"/>
      <c r="B208" s="149"/>
      <c r="C208" s="149"/>
      <c r="D208" s="149"/>
      <c r="E208" s="149"/>
      <c r="G208" s="122"/>
      <c r="H208" s="122"/>
      <c r="I208" s="122"/>
    </row>
    <row r="209" spans="1:9" ht="15">
      <c r="A209" s="149"/>
      <c r="B209" s="149"/>
      <c r="C209" s="149"/>
      <c r="D209" s="149"/>
      <c r="G209" s="122"/>
      <c r="H209" s="122"/>
      <c r="I209" s="122"/>
    </row>
    <row r="210" spans="1:9" ht="15">
      <c r="A210" s="149"/>
      <c r="B210" s="149"/>
      <c r="C210" s="149"/>
      <c r="D210" s="149"/>
      <c r="E210" s="149"/>
      <c r="G210" s="147"/>
      <c r="H210" s="147"/>
      <c r="I210" s="147"/>
    </row>
    <row r="211" spans="1:9" ht="15">
      <c r="A211" s="149"/>
      <c r="B211" s="149"/>
      <c r="C211" s="149"/>
      <c r="D211" s="149"/>
      <c r="E211" s="149"/>
      <c r="G211" s="120"/>
      <c r="H211" s="120"/>
      <c r="I211" s="120"/>
    </row>
    <row r="212" spans="1:9" ht="15">
      <c r="A212" s="149"/>
      <c r="B212" s="149"/>
      <c r="C212" s="149"/>
      <c r="D212" s="149"/>
      <c r="E212" s="149"/>
      <c r="G212" s="120"/>
      <c r="H212" s="120"/>
      <c r="I212" s="120"/>
    </row>
    <row r="213" spans="1:9" ht="15">
      <c r="A213" s="149"/>
      <c r="B213" s="149"/>
      <c r="C213" s="149"/>
      <c r="D213" s="149"/>
      <c r="E213" s="149"/>
      <c r="G213" s="120"/>
      <c r="H213" s="120"/>
      <c r="I213" s="120"/>
    </row>
    <row r="214" spans="1:9" ht="15.75" thickBot="1">
      <c r="A214" s="149"/>
      <c r="B214" s="149"/>
      <c r="C214" s="149"/>
      <c r="D214" s="149"/>
      <c r="E214" s="149"/>
      <c r="G214" s="11"/>
      <c r="H214" s="11"/>
      <c r="I214" s="11"/>
    </row>
    <row r="215" spans="1:9" ht="15.75" thickBot="1">
      <c r="A215" s="149"/>
      <c r="B215" s="149"/>
      <c r="C215" s="149"/>
      <c r="D215" s="149"/>
      <c r="E215" s="149"/>
      <c r="G215" s="26"/>
      <c r="H215" s="26"/>
      <c r="I215" s="26"/>
    </row>
    <row r="216" spans="1:9" ht="15.75" thickTop="1">
      <c r="A216" s="149"/>
      <c r="B216" s="149"/>
      <c r="C216" s="149"/>
      <c r="D216" s="149"/>
      <c r="E216" s="149"/>
      <c r="F216" s="149"/>
      <c r="G216" s="153"/>
      <c r="H216" s="153"/>
      <c r="I216" s="78"/>
    </row>
    <row r="217" spans="1:9" ht="15">
      <c r="A217" s="149"/>
      <c r="B217" s="149"/>
      <c r="C217" s="149"/>
      <c r="D217" s="149"/>
      <c r="E217" s="149"/>
      <c r="F217" s="149"/>
      <c r="G217" s="149"/>
      <c r="H217" s="149"/>
      <c r="I217" s="149"/>
    </row>
    <row r="218" spans="1:9" ht="15">
      <c r="A218" s="149"/>
      <c r="B218" s="149"/>
      <c r="C218" s="149"/>
      <c r="D218" s="149"/>
      <c r="E218" s="149"/>
      <c r="F218" s="149"/>
      <c r="G218" s="149"/>
      <c r="H218" s="149"/>
      <c r="I218" s="149"/>
    </row>
    <row r="219" spans="1:9" ht="15">
      <c r="A219" s="149"/>
      <c r="B219" s="149"/>
      <c r="C219" s="149"/>
      <c r="D219" s="149"/>
      <c r="E219" s="149"/>
      <c r="F219" s="149"/>
      <c r="G219" s="149"/>
      <c r="H219" s="149"/>
      <c r="I219" s="149"/>
    </row>
    <row r="220" spans="1:9" ht="15">
      <c r="A220" s="149"/>
      <c r="B220" s="149"/>
      <c r="C220" s="149"/>
      <c r="D220" s="149"/>
      <c r="E220" s="149"/>
      <c r="F220" s="149"/>
      <c r="G220" s="149"/>
      <c r="H220" s="149"/>
      <c r="I220" s="149"/>
    </row>
    <row r="221" spans="1:9" ht="15">
      <c r="A221" s="149"/>
      <c r="B221" s="149"/>
      <c r="C221" s="149"/>
      <c r="D221" s="149"/>
      <c r="E221" s="149"/>
      <c r="F221" s="149"/>
      <c r="G221" s="149"/>
      <c r="H221" s="149"/>
      <c r="I221" s="149"/>
    </row>
    <row r="222" spans="1:9" ht="15">
      <c r="A222" s="149"/>
      <c r="B222" s="149"/>
      <c r="C222" s="149"/>
      <c r="D222" s="149"/>
      <c r="E222" s="149"/>
      <c r="F222" s="149"/>
      <c r="G222" s="149"/>
      <c r="H222" s="149"/>
      <c r="I222" s="149"/>
    </row>
    <row r="223" spans="1:9" ht="15">
      <c r="A223" s="149"/>
      <c r="B223" s="149"/>
      <c r="C223" s="149"/>
      <c r="D223" s="149"/>
      <c r="E223" s="149"/>
      <c r="F223" s="149"/>
      <c r="G223" s="149"/>
      <c r="H223" s="149"/>
      <c r="I223" s="149"/>
    </row>
    <row r="224" spans="1:9" ht="15">
      <c r="A224" s="149"/>
      <c r="B224" s="149"/>
      <c r="C224" s="149"/>
      <c r="D224" s="149"/>
      <c r="E224" s="149"/>
      <c r="F224" s="149"/>
      <c r="G224" s="149"/>
      <c r="H224" s="149"/>
      <c r="I224" s="149"/>
    </row>
    <row r="225" spans="1:9" ht="15">
      <c r="A225" s="149"/>
      <c r="B225" s="149"/>
      <c r="C225" s="149"/>
      <c r="D225" s="149"/>
      <c r="E225" s="149"/>
      <c r="F225" s="149"/>
      <c r="G225" s="149"/>
      <c r="H225" s="149"/>
      <c r="I225" s="149"/>
    </row>
    <row r="226" spans="1:9" ht="15">
      <c r="A226" s="149"/>
      <c r="B226" s="122"/>
      <c r="C226" s="122"/>
      <c r="D226" s="122"/>
      <c r="E226" s="122"/>
      <c r="F226" s="122"/>
      <c r="G226" s="122"/>
      <c r="H226" s="122"/>
      <c r="I226" s="122"/>
    </row>
    <row r="227" ht="15">
      <c r="A227" s="175"/>
    </row>
  </sheetData>
  <mergeCells count="2">
    <mergeCell ref="F9:G9"/>
    <mergeCell ref="H9:I9"/>
  </mergeCells>
  <printOptions/>
  <pageMargins left="0.5905511811023623" right="0.5118110236220472" top="0.7086614173228347" bottom="0.11811023622047245" header="0" footer="0"/>
  <pageSetup fitToHeight="1" fitToWidth="1" horizontalDpi="600" verticalDpi="600" orientation="portrait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8"/>
  <sheetViews>
    <sheetView showOutlineSymbols="0" zoomScale="87" zoomScaleNormal="87" workbookViewId="0" topLeftCell="A31">
      <selection activeCell="H53" sqref="H53"/>
    </sheetView>
  </sheetViews>
  <sheetFormatPr defaultColWidth="8.88671875" defaultRowHeight="15"/>
  <cols>
    <col min="1" max="1" width="3.6640625" style="1" customWidth="1"/>
    <col min="2" max="2" width="15.6640625" style="1" customWidth="1"/>
    <col min="3" max="4" width="10.6640625" style="1" customWidth="1"/>
    <col min="5" max="5" width="11.6640625" style="1" customWidth="1"/>
    <col min="6" max="6" width="3.6640625" style="1" customWidth="1"/>
    <col min="7" max="7" width="11.6640625" style="1" customWidth="1"/>
    <col min="8" max="8" width="9.6640625" style="1" customWidth="1"/>
    <col min="9" max="9" width="5.6640625" style="1" customWidth="1"/>
    <col min="10" max="16384" width="9.6640625" style="1" customWidth="1"/>
  </cols>
  <sheetData>
    <row r="1" spans="1:10" ht="15">
      <c r="A1" s="2" t="s">
        <v>74</v>
      </c>
      <c r="B1" s="3"/>
      <c r="C1" s="3"/>
      <c r="D1" s="3"/>
      <c r="E1" s="3"/>
      <c r="F1" s="3"/>
      <c r="G1" s="4" t="e">
        <f>#REF!</f>
        <v>#REF!</v>
      </c>
      <c r="H1" s="5"/>
      <c r="I1" s="5"/>
      <c r="J1" s="5"/>
    </row>
    <row r="2" spans="1:10" ht="15">
      <c r="A2" s="2" t="e">
        <f>#REF!</f>
        <v>#REF!</v>
      </c>
      <c r="B2" s="3"/>
      <c r="C2" s="3"/>
      <c r="D2" s="3"/>
      <c r="E2" s="3"/>
      <c r="F2" s="3"/>
      <c r="G2" s="3"/>
      <c r="H2" s="5"/>
      <c r="I2" s="5"/>
      <c r="J2" s="5"/>
    </row>
    <row r="3" spans="1:10" ht="15">
      <c r="A3" s="3"/>
      <c r="B3" s="3"/>
      <c r="C3" s="3"/>
      <c r="D3" s="3"/>
      <c r="E3" s="3"/>
      <c r="F3" s="3"/>
      <c r="G3" s="3"/>
      <c r="H3" s="5"/>
      <c r="I3" s="5"/>
      <c r="J3" s="5"/>
    </row>
    <row r="4" spans="1:10" ht="15">
      <c r="A4" s="6"/>
      <c r="B4" s="6"/>
      <c r="C4" s="6"/>
      <c r="D4" s="6"/>
      <c r="E4" s="6"/>
      <c r="F4" s="6"/>
      <c r="G4" s="6"/>
      <c r="H4" s="5"/>
      <c r="I4" s="5"/>
      <c r="J4" s="5"/>
    </row>
    <row r="5" spans="1:10" ht="15">
      <c r="A5" s="3"/>
      <c r="B5" s="3"/>
      <c r="C5" s="3"/>
      <c r="D5" s="7"/>
      <c r="E5" s="8" t="e">
        <f>#REF!</f>
        <v>#REF!</v>
      </c>
      <c r="F5" s="3"/>
      <c r="G5" s="9" t="e">
        <f>#REF!</f>
        <v>#REF!</v>
      </c>
      <c r="H5" s="5"/>
      <c r="I5" s="5"/>
      <c r="J5" s="5"/>
    </row>
    <row r="6" spans="1:10" ht="15">
      <c r="A6" s="3"/>
      <c r="B6" s="3"/>
      <c r="C6" s="3"/>
      <c r="D6" s="3"/>
      <c r="E6" s="3"/>
      <c r="F6" s="3"/>
      <c r="G6" s="3"/>
      <c r="H6" s="5"/>
      <c r="I6" s="5"/>
      <c r="J6" s="5"/>
    </row>
    <row r="7" spans="1:10" ht="15">
      <c r="A7" s="10" t="s">
        <v>1</v>
      </c>
      <c r="B7" s="3"/>
      <c r="C7" s="3"/>
      <c r="D7" s="3"/>
      <c r="E7" s="11"/>
      <c r="F7" s="11"/>
      <c r="G7" s="11"/>
      <c r="H7" s="12"/>
      <c r="I7" s="12"/>
      <c r="J7" s="12"/>
    </row>
    <row r="8" spans="1:10" ht="15">
      <c r="A8" s="10"/>
      <c r="B8" s="3"/>
      <c r="C8" s="3"/>
      <c r="D8" s="3"/>
      <c r="E8" s="13"/>
      <c r="F8" s="11"/>
      <c r="G8" s="11"/>
      <c r="H8" s="12"/>
      <c r="I8" s="12"/>
      <c r="J8" s="12"/>
    </row>
    <row r="9" spans="1:10" ht="15">
      <c r="A9" s="3" t="s">
        <v>75</v>
      </c>
      <c r="B9" s="3"/>
      <c r="C9" s="3"/>
      <c r="D9" s="3"/>
      <c r="E9" s="201">
        <v>4013583</v>
      </c>
      <c r="F9" s="11"/>
      <c r="G9" s="11">
        <v>4013583</v>
      </c>
      <c r="H9" s="12"/>
      <c r="I9" s="12"/>
      <c r="J9" s="12"/>
    </row>
    <row r="10" spans="1:10" ht="15">
      <c r="A10" s="3"/>
      <c r="B10" s="3"/>
      <c r="C10" s="3"/>
      <c r="D10" s="3"/>
      <c r="E10" s="13"/>
      <c r="F10" s="11"/>
      <c r="G10" s="11"/>
      <c r="H10" s="12"/>
      <c r="I10" s="12"/>
      <c r="J10" s="12"/>
    </row>
    <row r="11" spans="1:10" ht="15">
      <c r="A11" s="3" t="s">
        <v>4</v>
      </c>
      <c r="B11" s="3"/>
      <c r="C11" s="3"/>
      <c r="D11" s="3"/>
      <c r="E11" s="13"/>
      <c r="F11" s="11"/>
      <c r="G11" s="11"/>
      <c r="H11" s="12"/>
      <c r="I11" s="12"/>
      <c r="J11" s="12"/>
    </row>
    <row r="12" spans="1:10" ht="15">
      <c r="A12" s="3"/>
      <c r="B12" s="3" t="s">
        <v>22</v>
      </c>
      <c r="C12" s="3"/>
      <c r="D12" s="3"/>
      <c r="E12" s="204">
        <v>12450.16</v>
      </c>
      <c r="F12" s="15"/>
      <c r="G12" s="190">
        <v>35676.64</v>
      </c>
      <c r="H12" s="228"/>
      <c r="I12" s="12"/>
      <c r="J12" s="12"/>
    </row>
    <row r="13" spans="1:10" ht="15">
      <c r="A13" s="3"/>
      <c r="B13" s="3" t="s">
        <v>87</v>
      </c>
      <c r="C13" s="3"/>
      <c r="D13" s="3"/>
      <c r="E13" s="17">
        <f>J13</f>
        <v>124800</v>
      </c>
      <c r="F13" s="15"/>
      <c r="G13" s="191">
        <v>94800</v>
      </c>
      <c r="H13" s="238" t="s">
        <v>60</v>
      </c>
      <c r="I13" s="3" t="s">
        <v>95</v>
      </c>
      <c r="J13" s="205">
        <v>124800</v>
      </c>
    </row>
    <row r="14" spans="1:10" ht="15">
      <c r="A14" s="3"/>
      <c r="B14" s="3" t="s">
        <v>88</v>
      </c>
      <c r="C14" s="3"/>
      <c r="D14" s="3"/>
      <c r="E14" s="202">
        <v>3000</v>
      </c>
      <c r="F14" s="15"/>
      <c r="G14" s="226">
        <v>3164.4</v>
      </c>
      <c r="H14" s="228"/>
      <c r="I14" s="5"/>
      <c r="J14" s="5"/>
    </row>
    <row r="15" spans="1:10" ht="15">
      <c r="A15" s="3"/>
      <c r="B15" s="3"/>
      <c r="C15" s="3"/>
      <c r="D15" s="3"/>
      <c r="E15" s="20">
        <f>SUM(E12:E14)</f>
        <v>140250.16</v>
      </c>
      <c r="F15" s="15"/>
      <c r="G15" s="239">
        <f>SUM(G12:G14)</f>
        <v>133641.04</v>
      </c>
      <c r="H15" s="228"/>
      <c r="I15" s="3"/>
      <c r="J15" s="11"/>
    </row>
    <row r="16" spans="1:10" ht="15">
      <c r="A16" s="3"/>
      <c r="B16" s="3"/>
      <c r="C16" s="3"/>
      <c r="D16" s="3"/>
      <c r="E16" s="23"/>
      <c r="F16" s="11"/>
      <c r="G16" s="169"/>
      <c r="H16" s="12"/>
      <c r="I16" s="3"/>
      <c r="J16" s="11"/>
    </row>
    <row r="17" spans="1:10" ht="15">
      <c r="A17" s="3" t="s">
        <v>5</v>
      </c>
      <c r="B17" s="3"/>
      <c r="C17" s="3"/>
      <c r="D17" s="3"/>
      <c r="E17" s="13"/>
      <c r="F17" s="11"/>
      <c r="G17" s="11"/>
      <c r="H17" s="12"/>
      <c r="I17" s="12"/>
      <c r="J17" s="12"/>
    </row>
    <row r="18" spans="1:10" ht="15">
      <c r="A18" s="3"/>
      <c r="B18" s="3" t="s">
        <v>28</v>
      </c>
      <c r="C18" s="3"/>
      <c r="D18" s="3"/>
      <c r="E18" s="204">
        <v>0</v>
      </c>
      <c r="F18" s="15"/>
      <c r="G18" s="190">
        <v>1200</v>
      </c>
      <c r="H18" s="228"/>
      <c r="I18" s="12"/>
      <c r="J18" s="12"/>
    </row>
    <row r="19" spans="1:10" ht="15">
      <c r="A19" s="3"/>
      <c r="B19" s="3" t="s">
        <v>27</v>
      </c>
      <c r="C19" s="3"/>
      <c r="D19" s="3"/>
      <c r="E19" s="202">
        <v>3167.37</v>
      </c>
      <c r="F19" s="15"/>
      <c r="G19" s="226">
        <v>7282.6</v>
      </c>
      <c r="H19" s="228"/>
      <c r="I19" s="12"/>
      <c r="J19" s="12"/>
    </row>
    <row r="20" spans="1:10" ht="15">
      <c r="A20" s="3"/>
      <c r="B20" s="3"/>
      <c r="C20" s="3"/>
      <c r="D20" s="3"/>
      <c r="E20" s="20">
        <f>SUM(E18:E19)</f>
        <v>3167.37</v>
      </c>
      <c r="F20" s="15"/>
      <c r="G20" s="239">
        <f>SUM(G18:G19)</f>
        <v>8482.6</v>
      </c>
      <c r="H20" s="228"/>
      <c r="I20" s="12"/>
      <c r="J20" s="12"/>
    </row>
    <row r="21" spans="1:10" ht="15">
      <c r="A21" s="3"/>
      <c r="B21" s="3"/>
      <c r="C21" s="3"/>
      <c r="D21" s="3"/>
      <c r="E21" s="23"/>
      <c r="F21" s="11"/>
      <c r="G21" s="169"/>
      <c r="H21" s="12"/>
      <c r="I21" s="12"/>
      <c r="J21" s="12"/>
    </row>
    <row r="22" spans="1:10" ht="15">
      <c r="A22" s="3" t="s">
        <v>6</v>
      </c>
      <c r="B22" s="3"/>
      <c r="C22" s="3"/>
      <c r="D22" s="3"/>
      <c r="E22" s="13">
        <f>E15-E20</f>
        <v>137082.79</v>
      </c>
      <c r="F22" s="11"/>
      <c r="G22" s="11">
        <f>G15-G20</f>
        <v>125158.44</v>
      </c>
      <c r="H22" s="12"/>
      <c r="I22" s="12"/>
      <c r="J22" s="12"/>
    </row>
    <row r="23" spans="1:10" ht="15">
      <c r="A23" s="5"/>
      <c r="B23" s="3"/>
      <c r="C23" s="3"/>
      <c r="D23" s="3"/>
      <c r="E23" s="13"/>
      <c r="F23" s="11"/>
      <c r="G23" s="11"/>
      <c r="H23" s="12"/>
      <c r="I23" s="12"/>
      <c r="J23" s="12"/>
    </row>
    <row r="24" spans="1:10" ht="15">
      <c r="A24" s="3"/>
      <c r="B24" s="3"/>
      <c r="C24" s="3"/>
      <c r="D24" s="3"/>
      <c r="E24" s="25">
        <f>E9+E22</f>
        <v>4150665.79</v>
      </c>
      <c r="F24" s="11"/>
      <c r="G24" s="26">
        <f>G9+G22</f>
        <v>4138741.44</v>
      </c>
      <c r="H24" s="12"/>
      <c r="I24" s="12"/>
      <c r="J24" s="12"/>
    </row>
    <row r="25" spans="1:10" ht="15">
      <c r="A25" s="3"/>
      <c r="B25" s="3"/>
      <c r="C25" s="3"/>
      <c r="D25" s="3"/>
      <c r="E25" s="27"/>
      <c r="F25" s="11"/>
      <c r="G25" s="28"/>
      <c r="H25" s="12"/>
      <c r="I25" s="12"/>
      <c r="J25" s="12"/>
    </row>
    <row r="26" spans="1:10" ht="15">
      <c r="A26" s="3"/>
      <c r="B26" s="3"/>
      <c r="C26" s="3"/>
      <c r="D26" s="3"/>
      <c r="E26" s="13"/>
      <c r="F26" s="11"/>
      <c r="G26" s="11"/>
      <c r="H26" s="12"/>
      <c r="I26" s="12"/>
      <c r="J26" s="12"/>
    </row>
    <row r="27" spans="1:10" ht="15">
      <c r="A27" s="3"/>
      <c r="B27" s="3"/>
      <c r="C27" s="3"/>
      <c r="D27" s="3"/>
      <c r="E27" s="13"/>
      <c r="F27" s="11"/>
      <c r="G27" s="11"/>
      <c r="H27" s="12"/>
      <c r="I27" s="12"/>
      <c r="J27" s="12"/>
    </row>
    <row r="28" spans="1:10" ht="15">
      <c r="A28" s="10" t="s">
        <v>7</v>
      </c>
      <c r="B28" s="3"/>
      <c r="C28" s="3"/>
      <c r="D28" s="3"/>
      <c r="E28" s="13"/>
      <c r="F28" s="11"/>
      <c r="G28" s="11"/>
      <c r="H28" s="12"/>
      <c r="I28" s="12"/>
      <c r="J28" s="12"/>
    </row>
    <row r="29" spans="1:10" ht="15">
      <c r="A29" s="3" t="s">
        <v>8</v>
      </c>
      <c r="B29" s="3"/>
      <c r="C29" s="3"/>
      <c r="D29" s="3"/>
      <c r="E29" s="201">
        <v>2</v>
      </c>
      <c r="F29" s="11"/>
      <c r="G29" s="11">
        <v>2</v>
      </c>
      <c r="H29" s="12"/>
      <c r="I29" s="12"/>
      <c r="J29" s="12"/>
    </row>
    <row r="30" spans="1:10" ht="15">
      <c r="A30" s="3" t="s">
        <v>76</v>
      </c>
      <c r="B30" s="3"/>
      <c r="C30" s="3"/>
      <c r="D30" s="3"/>
      <c r="E30" s="201">
        <v>3917463</v>
      </c>
      <c r="F30" s="11"/>
      <c r="G30" s="11">
        <v>3917463</v>
      </c>
      <c r="H30" s="12"/>
      <c r="I30" s="12"/>
      <c r="J30" s="12"/>
    </row>
    <row r="31" spans="1:10" ht="15">
      <c r="A31" s="3" t="s">
        <v>77</v>
      </c>
      <c r="B31" s="3"/>
      <c r="C31" s="3"/>
      <c r="D31" s="3"/>
      <c r="E31" s="13">
        <f>E83</f>
        <v>233200.79</v>
      </c>
      <c r="F31" s="11"/>
      <c r="G31" s="11">
        <f>G83</f>
        <v>221276.44</v>
      </c>
      <c r="H31" s="12"/>
      <c r="I31" s="12"/>
      <c r="J31" s="12"/>
    </row>
    <row r="32" spans="1:10" ht="15">
      <c r="A32" s="5"/>
      <c r="B32" s="5"/>
      <c r="C32" s="3"/>
      <c r="D32" s="3"/>
      <c r="E32" s="13"/>
      <c r="F32" s="11"/>
      <c r="G32" s="11"/>
      <c r="H32" s="12"/>
      <c r="I32" s="12"/>
      <c r="J32" s="12"/>
    </row>
    <row r="33" spans="1:10" ht="15">
      <c r="A33" s="3"/>
      <c r="B33" s="3"/>
      <c r="C33" s="3"/>
      <c r="D33" s="3"/>
      <c r="E33" s="25">
        <f>SUM(E29:E32)</f>
        <v>4150665.79</v>
      </c>
      <c r="F33" s="11"/>
      <c r="G33" s="26">
        <f>SUM(G29:G32)</f>
        <v>4138741.44</v>
      </c>
      <c r="H33" s="12"/>
      <c r="I33" s="12"/>
      <c r="J33" s="12"/>
    </row>
    <row r="34" spans="1:10" ht="15">
      <c r="A34" s="3"/>
      <c r="B34" s="3"/>
      <c r="C34" s="3"/>
      <c r="D34" s="3"/>
      <c r="E34" s="27"/>
      <c r="F34" s="11"/>
      <c r="G34" s="27"/>
      <c r="H34" s="12"/>
      <c r="I34" s="12"/>
      <c r="J34" s="12"/>
    </row>
    <row r="35" spans="1:10" ht="15">
      <c r="A35" s="3"/>
      <c r="B35" s="3"/>
      <c r="C35" s="3"/>
      <c r="D35" s="3"/>
      <c r="E35" s="13"/>
      <c r="F35" s="11"/>
      <c r="G35" s="11"/>
      <c r="H35" s="12"/>
      <c r="I35" s="12"/>
      <c r="J35" s="12"/>
    </row>
    <row r="36" spans="1:10" ht="15">
      <c r="A36" s="3"/>
      <c r="B36" s="3"/>
      <c r="C36" s="3"/>
      <c r="D36" s="3"/>
      <c r="E36" s="13"/>
      <c r="F36" s="11"/>
      <c r="G36" s="11"/>
      <c r="H36" s="12"/>
      <c r="I36" s="12"/>
      <c r="J36" s="12"/>
    </row>
    <row r="37" spans="1:10" ht="15">
      <c r="A37" s="30"/>
      <c r="B37" s="3"/>
      <c r="C37" s="3"/>
      <c r="D37" s="3"/>
      <c r="E37" s="13"/>
      <c r="F37" s="11"/>
      <c r="G37" s="11"/>
      <c r="H37" s="12"/>
      <c r="I37" s="12"/>
      <c r="J37" s="12"/>
    </row>
    <row r="38" spans="1:10" ht="15">
      <c r="A38" s="3"/>
      <c r="B38" s="3"/>
      <c r="C38" s="3"/>
      <c r="D38" s="3"/>
      <c r="E38" s="13"/>
      <c r="F38" s="11"/>
      <c r="G38" s="11"/>
      <c r="H38" s="12"/>
      <c r="I38" s="12"/>
      <c r="J38" s="12"/>
    </row>
    <row r="39" spans="1:10" ht="15">
      <c r="A39" s="3"/>
      <c r="B39" s="3"/>
      <c r="C39" s="3"/>
      <c r="D39" s="3"/>
      <c r="E39" s="13"/>
      <c r="F39" s="11"/>
      <c r="G39" s="11"/>
      <c r="H39" s="12"/>
      <c r="I39" s="12"/>
      <c r="J39" s="12"/>
    </row>
    <row r="40" spans="1:10" ht="15">
      <c r="A40" s="3"/>
      <c r="B40" s="3"/>
      <c r="C40" s="3"/>
      <c r="D40" s="3"/>
      <c r="E40" s="13"/>
      <c r="F40" s="11"/>
      <c r="G40" s="11"/>
      <c r="H40" s="12"/>
      <c r="I40" s="5"/>
      <c r="J40" s="5"/>
    </row>
    <row r="41" spans="1:10" ht="15">
      <c r="A41" s="3"/>
      <c r="B41" s="3"/>
      <c r="C41" s="3"/>
      <c r="D41" s="3"/>
      <c r="E41" s="13"/>
      <c r="F41" s="11"/>
      <c r="G41" s="11"/>
      <c r="H41" s="12"/>
      <c r="I41" s="5"/>
      <c r="J41" s="5"/>
    </row>
    <row r="42" spans="1:10" ht="15">
      <c r="A42" s="3"/>
      <c r="B42" s="5"/>
      <c r="C42" s="3"/>
      <c r="D42" s="3"/>
      <c r="E42" s="13"/>
      <c r="F42" s="11"/>
      <c r="G42" s="11"/>
      <c r="H42" s="12"/>
      <c r="I42" s="5"/>
      <c r="J42" s="5"/>
    </row>
    <row r="43" spans="1:10" ht="15">
      <c r="A43" s="2" t="s">
        <v>74</v>
      </c>
      <c r="B43" s="3"/>
      <c r="C43" s="3"/>
      <c r="D43" s="3"/>
      <c r="E43" s="13"/>
      <c r="F43" s="11"/>
      <c r="G43" s="4" t="e">
        <f>#REF!</f>
        <v>#REF!</v>
      </c>
      <c r="H43" s="12"/>
      <c r="I43" s="5"/>
      <c r="J43" s="5"/>
    </row>
    <row r="44" spans="1:10" ht="15">
      <c r="A44" s="2" t="e">
        <f>#REF!</f>
        <v>#REF!</v>
      </c>
      <c r="B44" s="5"/>
      <c r="C44" s="5"/>
      <c r="D44" s="5"/>
      <c r="E44" s="5"/>
      <c r="F44" s="5"/>
      <c r="G44" s="5"/>
      <c r="H44" s="12"/>
      <c r="I44" s="5"/>
      <c r="J44" s="5"/>
    </row>
    <row r="45" spans="1:10" ht="15">
      <c r="A45" s="3"/>
      <c r="B45" s="3"/>
      <c r="C45" s="3"/>
      <c r="D45" s="3"/>
      <c r="E45" s="13"/>
      <c r="F45" s="11"/>
      <c r="G45" s="11"/>
      <c r="H45" s="12"/>
      <c r="I45" s="5"/>
      <c r="J45" s="5"/>
    </row>
    <row r="46" spans="1:10" ht="15">
      <c r="A46" s="6"/>
      <c r="B46" s="35"/>
      <c r="C46" s="6"/>
      <c r="D46" s="6"/>
      <c r="E46" s="36"/>
      <c r="F46" s="26"/>
      <c r="G46" s="26"/>
      <c r="H46" s="12"/>
      <c r="I46" s="5"/>
      <c r="J46" s="5"/>
    </row>
    <row r="47" spans="1:10" ht="15">
      <c r="A47" s="3"/>
      <c r="B47" s="3"/>
      <c r="C47" s="3"/>
      <c r="D47" s="3"/>
      <c r="E47" s="13"/>
      <c r="F47" s="11"/>
      <c r="G47" s="11"/>
      <c r="H47" s="12"/>
      <c r="I47" s="5"/>
      <c r="J47" s="5"/>
    </row>
    <row r="48" spans="1:10" ht="15">
      <c r="A48" s="3"/>
      <c r="B48" s="3"/>
      <c r="C48" s="3"/>
      <c r="D48" s="3"/>
      <c r="E48" s="13"/>
      <c r="F48" s="11"/>
      <c r="G48" s="37"/>
      <c r="H48" s="12"/>
      <c r="I48" s="5"/>
      <c r="J48" s="5"/>
    </row>
    <row r="49" spans="1:10" ht="15">
      <c r="A49" s="3"/>
      <c r="B49" s="3"/>
      <c r="C49" s="3"/>
      <c r="D49" s="3"/>
      <c r="E49" s="31" t="e">
        <f>#REF!</f>
        <v>#REF!</v>
      </c>
      <c r="F49" s="3"/>
      <c r="G49" s="9" t="e">
        <f>#REF!</f>
        <v>#REF!</v>
      </c>
      <c r="H49" s="12"/>
      <c r="I49" s="5"/>
      <c r="J49" s="5"/>
    </row>
    <row r="50" spans="1:10" ht="15">
      <c r="A50" s="3"/>
      <c r="B50" s="3"/>
      <c r="C50" s="3"/>
      <c r="D50" s="3"/>
      <c r="E50" s="13"/>
      <c r="F50" s="11"/>
      <c r="G50" s="11"/>
      <c r="H50" s="12"/>
      <c r="I50" s="5"/>
      <c r="J50" s="5"/>
    </row>
    <row r="51" spans="1:10" ht="15">
      <c r="A51" s="3" t="s">
        <v>78</v>
      </c>
      <c r="B51" s="3"/>
      <c r="C51" s="3"/>
      <c r="D51" s="3"/>
      <c r="E51" s="201">
        <v>25200</v>
      </c>
      <c r="F51" s="11"/>
      <c r="G51" s="11">
        <v>51520</v>
      </c>
      <c r="H51" s="12"/>
      <c r="I51" s="5"/>
      <c r="J51" s="5"/>
    </row>
    <row r="52" spans="1:10" ht="15">
      <c r="A52" s="3"/>
      <c r="B52" s="3"/>
      <c r="C52" s="3"/>
      <c r="D52" s="3"/>
      <c r="E52" s="13"/>
      <c r="F52" s="11"/>
      <c r="G52" s="11"/>
      <c r="H52" s="12"/>
      <c r="I52" s="5"/>
      <c r="J52" s="5"/>
    </row>
    <row r="53" spans="1:10" ht="15">
      <c r="A53" s="3" t="s">
        <v>79</v>
      </c>
      <c r="B53" s="3"/>
      <c r="C53" s="3"/>
      <c r="D53" s="3"/>
      <c r="E53" s="13"/>
      <c r="F53" s="11"/>
      <c r="G53" s="11"/>
      <c r="H53" s="12"/>
      <c r="I53" s="5"/>
      <c r="J53" s="5"/>
    </row>
    <row r="54" spans="2:10" ht="15">
      <c r="B54" s="3" t="s">
        <v>89</v>
      </c>
      <c r="C54" s="3"/>
      <c r="D54" s="3"/>
      <c r="E54" s="204">
        <v>7964.4</v>
      </c>
      <c r="F54" s="15"/>
      <c r="G54" s="229">
        <v>8683.2</v>
      </c>
      <c r="H54" s="228"/>
      <c r="I54" s="5"/>
      <c r="J54" s="5"/>
    </row>
    <row r="55" spans="1:10" ht="15">
      <c r="A55" s="3"/>
      <c r="B55" s="3"/>
      <c r="C55" s="3"/>
      <c r="D55" s="3"/>
      <c r="E55" s="17"/>
      <c r="F55" s="15"/>
      <c r="G55" s="240"/>
      <c r="H55" s="228"/>
      <c r="I55" s="5"/>
      <c r="J55" s="5"/>
    </row>
    <row r="56" spans="1:10" ht="15">
      <c r="A56" s="5"/>
      <c r="B56" s="3"/>
      <c r="C56" s="3"/>
      <c r="D56" s="3"/>
      <c r="E56" s="14">
        <f>E55+E54</f>
        <v>7964.4</v>
      </c>
      <c r="F56" s="15"/>
      <c r="G56" s="241">
        <f>G55+G54</f>
        <v>8683.2</v>
      </c>
      <c r="H56" s="228"/>
      <c r="I56" s="5"/>
      <c r="J56" s="5"/>
    </row>
    <row r="57" spans="1:10" ht="15">
      <c r="A57" s="5"/>
      <c r="B57" s="3"/>
      <c r="C57" s="3"/>
      <c r="D57" s="3"/>
      <c r="E57" s="23"/>
      <c r="F57" s="11"/>
      <c r="G57" s="24"/>
      <c r="H57" s="12"/>
      <c r="I57" s="5"/>
      <c r="J57" s="5"/>
    </row>
    <row r="58" spans="1:10" ht="15">
      <c r="A58" s="2" t="s">
        <v>80</v>
      </c>
      <c r="B58" s="3"/>
      <c r="C58" s="3"/>
      <c r="D58" s="3"/>
      <c r="E58" s="38">
        <f>E51-E56</f>
        <v>17235.6</v>
      </c>
      <c r="F58" s="2"/>
      <c r="G58" s="37">
        <f>G51-G56</f>
        <v>42836.8</v>
      </c>
      <c r="H58" s="12"/>
      <c r="I58" s="5"/>
      <c r="J58" s="5"/>
    </row>
    <row r="59" spans="1:10" ht="15">
      <c r="A59" s="3"/>
      <c r="B59" s="3"/>
      <c r="C59" s="3"/>
      <c r="D59" s="3"/>
      <c r="E59" s="3"/>
      <c r="F59" s="3"/>
      <c r="G59" s="3"/>
      <c r="H59" s="12"/>
      <c r="I59" s="5"/>
      <c r="J59" s="5"/>
    </row>
    <row r="60" spans="1:10" ht="15">
      <c r="A60" s="7" t="s">
        <v>12</v>
      </c>
      <c r="B60" s="3"/>
      <c r="C60" s="3"/>
      <c r="D60" s="3"/>
      <c r="E60" s="13"/>
      <c r="F60" s="11"/>
      <c r="G60" s="11"/>
      <c r="H60" s="12"/>
      <c r="I60" s="5"/>
      <c r="J60" s="5"/>
    </row>
    <row r="61" spans="1:10" ht="15">
      <c r="A61" s="7" t="s">
        <v>81</v>
      </c>
      <c r="B61" s="3"/>
      <c r="C61" s="3"/>
      <c r="D61" s="3"/>
      <c r="E61" s="13"/>
      <c r="F61" s="11"/>
      <c r="G61" s="11"/>
      <c r="H61" s="12"/>
      <c r="I61" s="5"/>
      <c r="J61" s="5"/>
    </row>
    <row r="62" spans="1:10" ht="15">
      <c r="A62" s="7"/>
      <c r="B62" s="3" t="s">
        <v>90</v>
      </c>
      <c r="C62" s="3"/>
      <c r="D62" s="3"/>
      <c r="E62" s="204">
        <v>0</v>
      </c>
      <c r="F62" s="15"/>
      <c r="G62" s="229">
        <v>1000</v>
      </c>
      <c r="H62" s="228"/>
      <c r="I62" s="5"/>
      <c r="J62" s="5"/>
    </row>
    <row r="63" spans="1:10" ht="15">
      <c r="A63" s="3"/>
      <c r="B63" s="3" t="s">
        <v>45</v>
      </c>
      <c r="C63" s="3"/>
      <c r="D63" s="3"/>
      <c r="E63" s="202">
        <v>50</v>
      </c>
      <c r="F63" s="15"/>
      <c r="G63" s="240">
        <v>48</v>
      </c>
      <c r="H63" s="228"/>
      <c r="I63" s="5"/>
      <c r="J63" s="5"/>
    </row>
    <row r="64" spans="1:10" ht="15">
      <c r="A64" s="3"/>
      <c r="B64" s="3" t="s">
        <v>91</v>
      </c>
      <c r="C64" s="3"/>
      <c r="D64" s="3"/>
      <c r="E64" s="202">
        <v>0</v>
      </c>
      <c r="F64" s="15"/>
      <c r="G64" s="240">
        <v>150</v>
      </c>
      <c r="H64" s="228"/>
      <c r="I64" s="5"/>
      <c r="J64" s="5"/>
    </row>
    <row r="65" spans="1:10" ht="15">
      <c r="A65" s="3"/>
      <c r="B65" s="3" t="s">
        <v>32</v>
      </c>
      <c r="C65" s="3"/>
      <c r="D65" s="3"/>
      <c r="E65" s="202">
        <v>64</v>
      </c>
      <c r="F65" s="15"/>
      <c r="G65" s="240">
        <v>64</v>
      </c>
      <c r="H65" s="228"/>
      <c r="I65" s="5"/>
      <c r="J65" s="5"/>
    </row>
    <row r="66" spans="1:10" ht="15">
      <c r="A66" s="3"/>
      <c r="B66" s="3" t="s">
        <v>92</v>
      </c>
      <c r="C66" s="3"/>
      <c r="D66" s="3"/>
      <c r="E66" s="202">
        <v>0</v>
      </c>
      <c r="F66" s="15"/>
      <c r="G66" s="240">
        <v>900</v>
      </c>
      <c r="H66" s="228"/>
      <c r="I66" s="5"/>
      <c r="J66" s="5"/>
    </row>
    <row r="67" spans="1:10" ht="15">
      <c r="A67" s="3"/>
      <c r="B67" s="3" t="s">
        <v>35</v>
      </c>
      <c r="C67" s="3"/>
      <c r="D67" s="3"/>
      <c r="E67" s="202">
        <v>400</v>
      </c>
      <c r="F67" s="15"/>
      <c r="G67" s="240">
        <v>1200</v>
      </c>
      <c r="H67" s="228"/>
      <c r="I67" s="5"/>
      <c r="J67" s="5"/>
    </row>
    <row r="68" spans="1:10" ht="15">
      <c r="A68" s="3"/>
      <c r="B68" s="3" t="s">
        <v>34</v>
      </c>
      <c r="C68" s="3"/>
      <c r="D68" s="3"/>
      <c r="E68" s="202">
        <v>80</v>
      </c>
      <c r="F68" s="15"/>
      <c r="G68" s="240">
        <v>155</v>
      </c>
      <c r="H68" s="228"/>
      <c r="I68" s="5"/>
      <c r="J68" s="5"/>
    </row>
    <row r="69" spans="1:10" ht="15">
      <c r="A69" s="3"/>
      <c r="B69" s="3" t="s">
        <v>36</v>
      </c>
      <c r="C69" s="3"/>
      <c r="D69" s="3"/>
      <c r="E69" s="202">
        <v>80</v>
      </c>
      <c r="F69" s="15"/>
      <c r="G69" s="240">
        <v>130</v>
      </c>
      <c r="H69" s="228"/>
      <c r="I69" s="5"/>
      <c r="J69" s="5"/>
    </row>
    <row r="70" spans="1:10" ht="15">
      <c r="A70" s="3"/>
      <c r="B70" s="11"/>
      <c r="C70" s="3"/>
      <c r="D70" s="3"/>
      <c r="E70" s="14">
        <f>SUM(E62:E69)</f>
        <v>674</v>
      </c>
      <c r="F70" s="15"/>
      <c r="G70" s="241">
        <f>SUM(G62:G69)</f>
        <v>3647</v>
      </c>
      <c r="H70" s="228"/>
      <c r="I70" s="5"/>
      <c r="J70" s="5"/>
    </row>
    <row r="71" spans="1:10" ht="15">
      <c r="A71" s="3"/>
      <c r="B71" s="11"/>
      <c r="C71" s="3"/>
      <c r="E71" s="32"/>
      <c r="G71" s="32"/>
      <c r="I71" s="5"/>
      <c r="J71" s="5"/>
    </row>
    <row r="72" spans="8:10" ht="15">
      <c r="H72" s="12"/>
      <c r="I72" s="5"/>
      <c r="J72" s="5"/>
    </row>
    <row r="73" spans="1:10" ht="15">
      <c r="A73" s="3" t="s">
        <v>82</v>
      </c>
      <c r="B73" s="3"/>
      <c r="C73" s="3"/>
      <c r="D73" s="3"/>
      <c r="E73" s="25">
        <f>E58-E70</f>
        <v>16561.6</v>
      </c>
      <c r="G73" s="26">
        <f>G58-G70</f>
        <v>39189.8</v>
      </c>
      <c r="H73" s="12"/>
      <c r="I73" s="5"/>
      <c r="J73" s="5"/>
    </row>
    <row r="74" spans="1:10" ht="15">
      <c r="A74" s="3" t="s">
        <v>83</v>
      </c>
      <c r="B74" s="5"/>
      <c r="C74" s="3"/>
      <c r="D74" s="3"/>
      <c r="E74" s="13"/>
      <c r="F74" s="11"/>
      <c r="G74" s="11"/>
      <c r="H74" s="12"/>
      <c r="I74" s="5"/>
      <c r="J74" s="5"/>
    </row>
    <row r="75" spans="2:10" ht="15">
      <c r="B75" s="3" t="s">
        <v>93</v>
      </c>
      <c r="C75" s="3"/>
      <c r="D75" s="3"/>
      <c r="E75" s="201">
        <v>-4637.25</v>
      </c>
      <c r="F75" s="11"/>
      <c r="G75" s="11">
        <v>-11630.6</v>
      </c>
      <c r="H75" s="12"/>
      <c r="I75" s="5"/>
      <c r="J75" s="5"/>
    </row>
    <row r="76" spans="1:10" ht="15">
      <c r="A76" s="3"/>
      <c r="B76" s="3" t="s">
        <v>94</v>
      </c>
      <c r="C76" s="3"/>
      <c r="D76" s="3"/>
      <c r="E76" s="201">
        <v>0</v>
      </c>
      <c r="F76" s="11"/>
      <c r="G76" s="11">
        <v>0</v>
      </c>
      <c r="H76" s="12"/>
      <c r="I76" s="5"/>
      <c r="J76" s="5"/>
    </row>
    <row r="77" spans="1:10" ht="15">
      <c r="A77" s="3"/>
      <c r="B77" s="5"/>
      <c r="C77" s="3"/>
      <c r="D77" s="3"/>
      <c r="E77" s="23">
        <f>SUM(E73:E76)</f>
        <v>11924.349999999999</v>
      </c>
      <c r="F77" s="11"/>
      <c r="G77" s="24">
        <f>SUM(G73:G76)</f>
        <v>27559.200000000004</v>
      </c>
      <c r="H77" s="12"/>
      <c r="I77" s="5"/>
      <c r="J77" s="5"/>
    </row>
    <row r="78" spans="1:10" ht="15">
      <c r="A78" s="3"/>
      <c r="B78" s="5"/>
      <c r="C78" s="3"/>
      <c r="D78" s="3"/>
      <c r="E78" s="13"/>
      <c r="F78" s="11"/>
      <c r="G78" s="11"/>
      <c r="H78" s="12"/>
      <c r="I78" s="5"/>
      <c r="J78" s="5"/>
    </row>
    <row r="79" spans="1:10" ht="15">
      <c r="A79" s="3" t="s">
        <v>18</v>
      </c>
      <c r="B79" s="5"/>
      <c r="C79" s="3"/>
      <c r="D79" s="3"/>
      <c r="E79" s="201">
        <v>221276.44</v>
      </c>
      <c r="F79" s="11"/>
      <c r="G79" s="11">
        <v>193717.24</v>
      </c>
      <c r="H79" s="12"/>
      <c r="I79" s="5"/>
      <c r="J79" s="5"/>
    </row>
    <row r="80" spans="1:10" ht="15">
      <c r="A80" s="3" t="s">
        <v>84</v>
      </c>
      <c r="B80" s="5"/>
      <c r="C80" s="3"/>
      <c r="D80" s="3"/>
      <c r="E80" s="23">
        <f>SUM(E77:E79)</f>
        <v>233200.79</v>
      </c>
      <c r="F80" s="11"/>
      <c r="G80" s="24">
        <f>SUM(G77:G79)</f>
        <v>221276.44</v>
      </c>
      <c r="H80" s="12"/>
      <c r="I80" s="5"/>
      <c r="J80" s="5"/>
    </row>
    <row r="81" spans="1:10" ht="15">
      <c r="A81" s="3"/>
      <c r="B81" s="5"/>
      <c r="C81" s="3"/>
      <c r="D81" s="3"/>
      <c r="E81" s="13"/>
      <c r="F81" s="11"/>
      <c r="G81" s="11"/>
      <c r="H81" s="12"/>
      <c r="I81" s="5"/>
      <c r="J81" s="5"/>
    </row>
    <row r="82" spans="1:10" ht="15">
      <c r="A82" s="3" t="s">
        <v>85</v>
      </c>
      <c r="B82" s="3"/>
      <c r="C82" s="3"/>
      <c r="D82" s="3"/>
      <c r="E82" s="201">
        <v>0</v>
      </c>
      <c r="F82" s="11"/>
      <c r="G82" s="11">
        <v>0</v>
      </c>
      <c r="H82" s="12"/>
      <c r="I82" s="5"/>
      <c r="J82" s="5"/>
    </row>
    <row r="83" spans="1:10" ht="15">
      <c r="A83" s="3" t="s">
        <v>86</v>
      </c>
      <c r="B83" s="3"/>
      <c r="C83" s="3"/>
      <c r="D83" s="3"/>
      <c r="E83" s="25">
        <f>SUM(E80:E82)</f>
        <v>233200.79</v>
      </c>
      <c r="F83" s="11"/>
      <c r="G83" s="26">
        <f>SUM(G80:G82)</f>
        <v>221276.44</v>
      </c>
      <c r="H83" s="12"/>
      <c r="I83" s="5"/>
      <c r="J83" s="5"/>
    </row>
    <row r="84" spans="1:10" ht="15">
      <c r="A84" s="5"/>
      <c r="B84" s="5"/>
      <c r="C84" s="5"/>
      <c r="D84" s="3"/>
      <c r="E84" s="34"/>
      <c r="F84" s="11"/>
      <c r="G84" s="39"/>
      <c r="H84" s="12"/>
      <c r="I84" s="5"/>
      <c r="J84" s="5"/>
    </row>
    <row r="85" spans="1:10" ht="15">
      <c r="A85" s="3"/>
      <c r="B85" s="3"/>
      <c r="C85" s="3"/>
      <c r="D85" s="3"/>
      <c r="E85" s="12"/>
      <c r="F85" s="11"/>
      <c r="G85" s="12"/>
      <c r="H85" s="12"/>
      <c r="I85" s="5"/>
      <c r="J85" s="5"/>
    </row>
    <row r="86" spans="1:10" ht="15">
      <c r="A86" s="3"/>
      <c r="B86" s="3"/>
      <c r="C86" s="3"/>
      <c r="D86" s="3"/>
      <c r="E86" s="12"/>
      <c r="F86" s="11"/>
      <c r="G86" s="11"/>
      <c r="H86" s="12"/>
      <c r="I86" s="5"/>
      <c r="J86" s="5"/>
    </row>
    <row r="87" spans="1:10" ht="15">
      <c r="A87" s="30"/>
      <c r="B87" s="3"/>
      <c r="C87" s="3"/>
      <c r="D87" s="3"/>
      <c r="E87" s="13"/>
      <c r="F87" s="3"/>
      <c r="G87" s="3"/>
      <c r="H87" s="12"/>
      <c r="I87" s="5"/>
      <c r="J87" s="5"/>
    </row>
    <row r="88" spans="1:10" ht="15">
      <c r="A88" s="3"/>
      <c r="B88" s="5"/>
      <c r="C88" s="5"/>
      <c r="D88" s="5"/>
      <c r="E88" s="5"/>
      <c r="F88" s="5"/>
      <c r="G88" s="5"/>
      <c r="H88" s="5"/>
      <c r="I88" s="5"/>
      <c r="J88" s="5"/>
    </row>
  </sheetData>
  <printOptions/>
  <pageMargins left="0.5905511811023623" right="0.5905511811023623" top="0.5905511811023623" bottom="0.3937007874015748" header="0" footer="0"/>
  <pageSetup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66"/>
  <sheetViews>
    <sheetView showOutlineSymbols="0" zoomScale="87" zoomScaleNormal="87" workbookViewId="0" topLeftCell="A6">
      <selection activeCell="K14" sqref="K14"/>
    </sheetView>
  </sheetViews>
  <sheetFormatPr defaultColWidth="8.88671875" defaultRowHeight="15"/>
  <cols>
    <col min="1" max="1" width="3.6640625" style="1" customWidth="1"/>
    <col min="2" max="2" width="15.6640625" style="1" customWidth="1"/>
    <col min="3" max="4" width="9.6640625" style="1" customWidth="1"/>
    <col min="5" max="5" width="10.6640625" style="1" customWidth="1"/>
    <col min="6" max="6" width="3.6640625" style="1" customWidth="1"/>
    <col min="7" max="8" width="9.6640625" style="1" customWidth="1"/>
    <col min="9" max="9" width="3.6640625" style="1" customWidth="1"/>
    <col min="10" max="14" width="9.6640625" style="1" customWidth="1"/>
    <col min="15" max="15" width="3.6640625" style="1" customWidth="1"/>
    <col min="16" max="16384" width="9.6640625" style="1" customWidth="1"/>
  </cols>
  <sheetData>
    <row r="1" spans="1:24" ht="15">
      <c r="A1" s="2" t="s">
        <v>96</v>
      </c>
      <c r="B1" s="3"/>
      <c r="C1" s="3"/>
      <c r="D1" s="3"/>
      <c r="E1" s="3"/>
      <c r="F1" s="3"/>
      <c r="G1" s="4" t="e">
        <f>#REF!</f>
        <v>#REF!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5">
      <c r="A2" s="2" t="e">
        <f>#REF!</f>
        <v>#REF!</v>
      </c>
      <c r="B2" s="3"/>
      <c r="C2" s="3"/>
      <c r="D2" s="3"/>
      <c r="E2" s="3"/>
      <c r="F2" s="3"/>
      <c r="G2" s="3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5">
      <c r="A3" s="3"/>
      <c r="B3" s="3"/>
      <c r="C3" s="3"/>
      <c r="D3" s="3"/>
      <c r="E3" s="3"/>
      <c r="F3" s="3"/>
      <c r="G3" s="3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5">
      <c r="A4" s="40"/>
      <c r="B4" s="40"/>
      <c r="C4" s="40"/>
      <c r="D4" s="40"/>
      <c r="E4" s="40"/>
      <c r="F4" s="40"/>
      <c r="G4" s="40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5">
      <c r="A5" s="3"/>
      <c r="B5" s="3"/>
      <c r="C5" s="3"/>
      <c r="D5" s="7"/>
      <c r="E5" s="9" t="e">
        <f>#REF!</f>
        <v>#REF!</v>
      </c>
      <c r="F5" s="3"/>
      <c r="G5" s="9" t="e">
        <f>#REF!</f>
        <v>#REF!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5">
      <c r="A6" s="3"/>
      <c r="B6" s="3"/>
      <c r="C6" s="3"/>
      <c r="D6" s="3"/>
      <c r="E6" s="3"/>
      <c r="F6" s="3"/>
      <c r="G6" s="3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5">
      <c r="A7" s="10" t="s">
        <v>1</v>
      </c>
      <c r="B7" s="3"/>
      <c r="C7" s="3"/>
      <c r="D7" s="13"/>
      <c r="E7" s="13"/>
      <c r="F7" s="3"/>
      <c r="G7" s="3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5">
      <c r="A8" s="10"/>
      <c r="B8" s="3"/>
      <c r="C8" s="3"/>
      <c r="D8" s="13"/>
      <c r="E8" s="11"/>
      <c r="F8" s="11"/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15">
      <c r="A9" s="3" t="s">
        <v>97</v>
      </c>
      <c r="B9" s="3"/>
      <c r="C9" s="3"/>
      <c r="D9" s="3"/>
      <c r="E9" s="201">
        <v>1290000</v>
      </c>
      <c r="F9" s="11"/>
      <c r="G9" s="11">
        <v>1290000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ht="15">
      <c r="A10" s="3"/>
      <c r="B10" s="3"/>
      <c r="C10" s="3"/>
      <c r="D10" s="3"/>
      <c r="E10" s="13"/>
      <c r="F10" s="11"/>
      <c r="G10" s="1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ht="15">
      <c r="A11" s="3" t="s">
        <v>4</v>
      </c>
      <c r="B11" s="3"/>
      <c r="C11" s="3"/>
      <c r="D11" s="3"/>
      <c r="E11" s="13"/>
      <c r="F11" s="11"/>
      <c r="G11" s="1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ht="15">
      <c r="A12" s="3"/>
      <c r="B12" s="3" t="s">
        <v>22</v>
      </c>
      <c r="C12" s="3"/>
      <c r="D12" s="3"/>
      <c r="E12" s="204">
        <v>1513.1</v>
      </c>
      <c r="F12" s="15"/>
      <c r="G12" s="229">
        <v>883.62</v>
      </c>
      <c r="H12" s="228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ht="15">
      <c r="A13" s="3"/>
      <c r="B13" s="3" t="s">
        <v>103</v>
      </c>
      <c r="C13" s="3"/>
      <c r="D13" s="3"/>
      <c r="E13" s="202">
        <v>0</v>
      </c>
      <c r="F13" s="15"/>
      <c r="G13" s="240">
        <v>880</v>
      </c>
      <c r="H13" s="228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ht="15">
      <c r="A14" s="3"/>
      <c r="B14" s="3" t="s">
        <v>87</v>
      </c>
      <c r="C14" s="3"/>
      <c r="D14" s="3"/>
      <c r="E14" s="17">
        <f>K14</f>
        <v>17585.1</v>
      </c>
      <c r="F14" s="15"/>
      <c r="G14" s="240">
        <v>0</v>
      </c>
      <c r="H14" s="238" t="s">
        <v>117</v>
      </c>
      <c r="I14" s="13" t="s">
        <v>95</v>
      </c>
      <c r="J14" s="13"/>
      <c r="K14" s="201">
        <v>17585.1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15">
      <c r="A15" s="3"/>
      <c r="B15" s="3" t="s">
        <v>104</v>
      </c>
      <c r="C15" s="3"/>
      <c r="D15" s="3"/>
      <c r="E15" s="17">
        <f>K17</f>
        <v>249252.94</v>
      </c>
      <c r="F15" s="15"/>
      <c r="G15" s="240">
        <v>295563.89</v>
      </c>
      <c r="H15" s="238" t="s">
        <v>117</v>
      </c>
      <c r="I15" s="13" t="s">
        <v>72</v>
      </c>
      <c r="J15" s="13"/>
      <c r="K15" s="201">
        <v>249252.94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15">
      <c r="A16" s="3"/>
      <c r="B16" s="3"/>
      <c r="C16" s="3"/>
      <c r="D16" s="3"/>
      <c r="E16" s="20">
        <f>SUM(E12:E15)</f>
        <v>268351.14</v>
      </c>
      <c r="F16" s="15"/>
      <c r="G16" s="242">
        <f>SUM(G12:G15)</f>
        <v>297327.51</v>
      </c>
      <c r="H16" s="228"/>
      <c r="I16" s="13" t="s">
        <v>119</v>
      </c>
      <c r="J16" s="13"/>
      <c r="K16" s="201">
        <v>0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5">
      <c r="A17" s="3"/>
      <c r="B17" s="3"/>
      <c r="C17" s="3"/>
      <c r="D17" s="3"/>
      <c r="E17" s="23"/>
      <c r="F17" s="11"/>
      <c r="G17" s="24"/>
      <c r="H17" s="12"/>
      <c r="I17" s="12"/>
      <c r="J17" s="12"/>
      <c r="K17" s="25">
        <f>K16+K15</f>
        <v>249252.94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15">
      <c r="A18" s="3" t="s">
        <v>98</v>
      </c>
      <c r="B18" s="3"/>
      <c r="C18" s="3"/>
      <c r="D18" s="3"/>
      <c r="E18" s="13"/>
      <c r="F18" s="11"/>
      <c r="G18" s="11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15">
      <c r="A19" s="3"/>
      <c r="B19" s="3" t="s">
        <v>28</v>
      </c>
      <c r="C19" s="3"/>
      <c r="D19" s="3"/>
      <c r="E19" s="223">
        <v>0</v>
      </c>
      <c r="F19" s="169"/>
      <c r="G19" s="229">
        <v>1552.87</v>
      </c>
      <c r="H19" s="228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ht="15">
      <c r="A20" s="3"/>
      <c r="B20" s="3" t="s">
        <v>105</v>
      </c>
      <c r="C20" s="3"/>
      <c r="D20" s="3"/>
      <c r="E20" s="277">
        <f>+K20</f>
        <v>0</v>
      </c>
      <c r="F20" s="169"/>
      <c r="G20" s="240">
        <v>54000</v>
      </c>
      <c r="H20" s="238" t="s">
        <v>117</v>
      </c>
      <c r="I20" s="13" t="s">
        <v>95</v>
      </c>
      <c r="J20" s="13"/>
      <c r="K20" s="276">
        <v>0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ht="15">
      <c r="A21" s="3"/>
      <c r="B21" s="3" t="s">
        <v>27</v>
      </c>
      <c r="C21" s="3"/>
      <c r="D21" s="3"/>
      <c r="E21" s="225">
        <v>7914.12</v>
      </c>
      <c r="F21" s="169"/>
      <c r="G21" s="240">
        <v>12040.45</v>
      </c>
      <c r="H21" s="228"/>
      <c r="I21" s="12"/>
      <c r="J21" s="12"/>
      <c r="K21" s="41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ht="15">
      <c r="A22" s="3"/>
      <c r="B22" s="3"/>
      <c r="C22" s="3"/>
      <c r="D22" s="3"/>
      <c r="E22" s="275">
        <f>SUM(E19:E21)</f>
        <v>7914.12</v>
      </c>
      <c r="F22" s="15"/>
      <c r="G22" s="242">
        <f>SUM(G19:G21)</f>
        <v>67593.32</v>
      </c>
      <c r="H22" s="228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5">
      <c r="A23" s="3"/>
      <c r="B23" s="3"/>
      <c r="C23" s="3"/>
      <c r="D23" s="3"/>
      <c r="E23" s="23"/>
      <c r="F23" s="11"/>
      <c r="G23" s="24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15">
      <c r="A24" s="3" t="s">
        <v>6</v>
      </c>
      <c r="B24" s="3"/>
      <c r="C24" s="3"/>
      <c r="D24" s="3"/>
      <c r="E24" s="13">
        <f>E16-E22</f>
        <v>260437.02000000002</v>
      </c>
      <c r="F24" s="11"/>
      <c r="G24" s="11">
        <f>G16-G22</f>
        <v>229734.19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ht="15">
      <c r="A25" s="5"/>
      <c r="B25" s="3"/>
      <c r="C25" s="3"/>
      <c r="D25" s="3"/>
      <c r="E25" s="13"/>
      <c r="F25" s="11"/>
      <c r="G25" s="11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ht="15">
      <c r="A26" s="3"/>
      <c r="B26" s="3"/>
      <c r="C26" s="3"/>
      <c r="D26" s="3"/>
      <c r="E26" s="25">
        <f>E9+E24</f>
        <v>1550437.02</v>
      </c>
      <c r="F26" s="11"/>
      <c r="G26" s="26">
        <f>G9+G24</f>
        <v>1519734.19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ht="15">
      <c r="A27" s="3"/>
      <c r="B27" s="3"/>
      <c r="C27" s="3"/>
      <c r="D27" s="3"/>
      <c r="E27" s="27"/>
      <c r="F27" s="11"/>
      <c r="G27" s="28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ht="15">
      <c r="A28" s="3"/>
      <c r="B28" s="3"/>
      <c r="C28" s="3"/>
      <c r="D28" s="3"/>
      <c r="E28" s="13"/>
      <c r="F28" s="11"/>
      <c r="G28" s="11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ht="15">
      <c r="A29" s="10" t="s">
        <v>7</v>
      </c>
      <c r="B29" s="3"/>
      <c r="C29" s="3"/>
      <c r="D29" s="3"/>
      <c r="E29" s="13"/>
      <c r="F29" s="11"/>
      <c r="G29" s="11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ht="15">
      <c r="A30" s="3"/>
      <c r="B30" s="3"/>
      <c r="C30" s="3"/>
      <c r="D30" s="3"/>
      <c r="E30" s="13"/>
      <c r="F30" s="11"/>
      <c r="G30" s="11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15">
      <c r="A31" s="3" t="s">
        <v>8</v>
      </c>
      <c r="B31" s="3"/>
      <c r="C31" s="3"/>
      <c r="D31" s="3"/>
      <c r="E31" s="201">
        <v>300000</v>
      </c>
      <c r="F31" s="11"/>
      <c r="G31" s="11">
        <v>300000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15">
      <c r="A32" s="3" t="s">
        <v>76</v>
      </c>
      <c r="B32" s="3"/>
      <c r="C32" s="3"/>
      <c r="D32" s="3"/>
      <c r="E32" s="201">
        <v>979770</v>
      </c>
      <c r="F32" s="11"/>
      <c r="G32" s="11">
        <v>979770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15">
      <c r="A33" s="3" t="s">
        <v>10</v>
      </c>
      <c r="B33" s="3"/>
      <c r="C33" s="3"/>
      <c r="D33" s="3"/>
      <c r="E33" s="13">
        <f>E83</f>
        <v>270667.0204</v>
      </c>
      <c r="F33" s="11"/>
      <c r="G33" s="11">
        <f>G83</f>
        <v>239964.19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5">
      <c r="A34" s="3"/>
      <c r="B34" s="3"/>
      <c r="C34" s="3"/>
      <c r="D34" s="3"/>
      <c r="E34" s="13"/>
      <c r="F34" s="11"/>
      <c r="G34" s="11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5">
      <c r="A35" s="5"/>
      <c r="B35" s="3"/>
      <c r="C35" s="3"/>
      <c r="D35" s="3"/>
      <c r="E35" s="25">
        <f>SUM(E31:E33)</f>
        <v>1550437.0204</v>
      </c>
      <c r="F35" s="11"/>
      <c r="G35" s="26">
        <f>SUM(G31:G33)</f>
        <v>1519734.19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ht="15">
      <c r="A36" s="3"/>
      <c r="B36" s="3"/>
      <c r="C36" s="3"/>
      <c r="D36" s="3"/>
      <c r="E36" s="27"/>
      <c r="F36" s="13"/>
      <c r="G36" s="27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ht="15">
      <c r="A37" s="3"/>
      <c r="B37" s="3"/>
      <c r="C37" s="3"/>
      <c r="D37" s="3"/>
      <c r="E37" s="11"/>
      <c r="F37" s="11"/>
      <c r="G37" s="11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ht="15">
      <c r="A38" s="3"/>
      <c r="B38" s="3"/>
      <c r="C38" s="3"/>
      <c r="D38" s="3"/>
      <c r="E38" s="11"/>
      <c r="F38" s="11"/>
      <c r="G38" s="11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5">
      <c r="A39" s="30"/>
      <c r="B39" s="3"/>
      <c r="C39" s="3"/>
      <c r="D39" s="3"/>
      <c r="E39" s="11"/>
      <c r="F39" s="11"/>
      <c r="G39" s="11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5">
      <c r="A40" s="3"/>
      <c r="B40" s="3"/>
      <c r="C40" s="3"/>
      <c r="D40" s="3"/>
      <c r="E40" s="11"/>
      <c r="F40" s="11"/>
      <c r="G40" s="11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15">
      <c r="A41" s="3"/>
      <c r="B41" s="3"/>
      <c r="C41" s="3"/>
      <c r="D41" s="3"/>
      <c r="E41" s="11"/>
      <c r="F41" s="11"/>
      <c r="G41" s="11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15">
      <c r="A42" s="3"/>
      <c r="B42" s="3"/>
      <c r="C42" s="3"/>
      <c r="D42" s="3"/>
      <c r="E42" s="11"/>
      <c r="F42" s="11"/>
      <c r="G42" s="11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ht="15">
      <c r="A43" s="3"/>
      <c r="B43" s="3"/>
      <c r="C43" s="3"/>
      <c r="D43" s="3"/>
      <c r="E43" s="11"/>
      <c r="F43" s="11"/>
      <c r="G43" s="11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15">
      <c r="A44" s="3"/>
      <c r="B44" s="3"/>
      <c r="C44" s="3"/>
      <c r="D44" s="3"/>
      <c r="E44" s="11"/>
      <c r="F44" s="11"/>
      <c r="G44" s="11"/>
      <c r="H44" s="12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12"/>
      <c r="X44" s="12"/>
    </row>
    <row r="45" spans="1:24" ht="15">
      <c r="A45" s="3"/>
      <c r="B45" s="3"/>
      <c r="C45" s="3"/>
      <c r="D45" s="3"/>
      <c r="E45" s="11"/>
      <c r="F45" s="11"/>
      <c r="G45" s="11"/>
      <c r="H45" s="12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12"/>
      <c r="X45" s="12"/>
    </row>
    <row r="46" spans="1:24" ht="15">
      <c r="A46" s="3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2"/>
      <c r="X46" s="12"/>
    </row>
    <row r="47" spans="1:24" ht="15">
      <c r="A47" s="2" t="s">
        <v>96</v>
      </c>
      <c r="B47" s="3"/>
      <c r="C47" s="3"/>
      <c r="D47" s="3"/>
      <c r="E47" s="11"/>
      <c r="F47" s="11"/>
      <c r="G47" s="4" t="e">
        <f>#REF!</f>
        <v>#REF!</v>
      </c>
      <c r="H47" s="12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12"/>
      <c r="X47" s="12"/>
    </row>
    <row r="48" spans="1:24" ht="15">
      <c r="A48" s="2" t="e">
        <f>#REF!</f>
        <v>#REF!</v>
      </c>
      <c r="B48" s="3"/>
      <c r="C48" s="3"/>
      <c r="D48" s="3"/>
      <c r="E48" s="11"/>
      <c r="F48" s="11"/>
      <c r="G48" s="11"/>
      <c r="H48" s="12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12"/>
      <c r="X48" s="12"/>
    </row>
    <row r="49" spans="1:24" ht="15">
      <c r="A49" s="3"/>
      <c r="B49" s="3"/>
      <c r="C49" s="3"/>
      <c r="D49" s="3"/>
      <c r="E49" s="11"/>
      <c r="F49" s="11"/>
      <c r="G49" s="11"/>
      <c r="H49" s="12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12"/>
      <c r="X49" s="12"/>
    </row>
    <row r="50" spans="1:24" ht="15">
      <c r="A50" s="6"/>
      <c r="B50" s="6"/>
      <c r="C50" s="6"/>
      <c r="D50" s="6"/>
      <c r="E50" s="26"/>
      <c r="F50" s="26"/>
      <c r="G50" s="26"/>
      <c r="H50" s="12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12"/>
      <c r="X50" s="12"/>
    </row>
    <row r="51" spans="1:24" ht="15">
      <c r="A51" s="3"/>
      <c r="B51" s="2"/>
      <c r="C51" s="3"/>
      <c r="D51" s="3"/>
      <c r="E51" s="37"/>
      <c r="F51" s="11"/>
      <c r="G51" s="11"/>
      <c r="H51" s="12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12"/>
      <c r="X51" s="12"/>
    </row>
    <row r="52" spans="1:24" ht="15">
      <c r="A52" s="13"/>
      <c r="B52" s="13"/>
      <c r="C52" s="3"/>
      <c r="D52" s="3"/>
      <c r="E52" s="11"/>
      <c r="F52" s="11"/>
      <c r="G52" s="11"/>
      <c r="H52" s="12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12"/>
      <c r="X52" s="12"/>
    </row>
    <row r="53" spans="1:24" ht="15">
      <c r="A53" s="3"/>
      <c r="B53" s="3"/>
      <c r="C53" s="3"/>
      <c r="D53" s="3"/>
      <c r="E53" s="12"/>
      <c r="F53" s="11"/>
      <c r="G53" s="11"/>
      <c r="H53" s="12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12"/>
      <c r="X53" s="12"/>
    </row>
    <row r="54" spans="1:24" ht="15">
      <c r="A54" s="3"/>
      <c r="B54" s="3"/>
      <c r="C54" s="3"/>
      <c r="D54" s="3"/>
      <c r="E54" s="9" t="e">
        <f>#REF!</f>
        <v>#REF!</v>
      </c>
      <c r="F54" s="3"/>
      <c r="G54" s="9" t="e">
        <f>#REF!</f>
        <v>#REF!</v>
      </c>
      <c r="H54" s="12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12"/>
      <c r="X54" s="12"/>
    </row>
    <row r="55" spans="1:24" ht="15">
      <c r="A55" s="3"/>
      <c r="B55" s="3"/>
      <c r="C55" s="3"/>
      <c r="D55" s="3"/>
      <c r="E55" s="13"/>
      <c r="F55" s="11"/>
      <c r="G55" s="11"/>
      <c r="H55" s="12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12"/>
      <c r="X55" s="12"/>
    </row>
    <row r="56" spans="1:24" ht="15">
      <c r="A56" s="3" t="s">
        <v>99</v>
      </c>
      <c r="B56" s="3"/>
      <c r="C56" s="3"/>
      <c r="D56" s="3"/>
      <c r="E56" s="201">
        <v>48624.15</v>
      </c>
      <c r="F56" s="11"/>
      <c r="G56" s="11">
        <v>89367.01</v>
      </c>
      <c r="H56" s="12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12"/>
      <c r="X56" s="12"/>
    </row>
    <row r="57" spans="1:24" ht="15">
      <c r="A57" s="3"/>
      <c r="B57" s="3"/>
      <c r="C57" s="3"/>
      <c r="D57" s="3"/>
      <c r="E57" s="13"/>
      <c r="F57" s="11"/>
      <c r="G57" s="11"/>
      <c r="H57" s="12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12"/>
      <c r="X57" s="12"/>
    </row>
    <row r="58" spans="1:24" ht="15">
      <c r="A58" s="3" t="s">
        <v>79</v>
      </c>
      <c r="B58" s="3"/>
      <c r="C58" s="3"/>
      <c r="D58" s="3"/>
      <c r="E58" s="3"/>
      <c r="F58" s="3"/>
      <c r="G58" s="3"/>
      <c r="H58" s="12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12"/>
      <c r="X58" s="12"/>
    </row>
    <row r="59" spans="1:24" ht="15">
      <c r="A59" s="3"/>
      <c r="B59" s="3" t="s">
        <v>51</v>
      </c>
      <c r="C59" s="3"/>
      <c r="D59" s="3"/>
      <c r="E59" s="204">
        <v>764.33</v>
      </c>
      <c r="F59" s="15"/>
      <c r="G59" s="229">
        <v>997.16</v>
      </c>
      <c r="H59" s="228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12"/>
      <c r="X59" s="12"/>
    </row>
    <row r="60" spans="1:24" ht="15">
      <c r="A60" s="3"/>
      <c r="B60" s="3" t="s">
        <v>106</v>
      </c>
      <c r="C60" s="3"/>
      <c r="D60" s="3"/>
      <c r="E60" s="202">
        <v>2413</v>
      </c>
      <c r="F60" s="15"/>
      <c r="G60" s="240">
        <v>4617</v>
      </c>
      <c r="H60" s="228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12"/>
      <c r="X60" s="12"/>
    </row>
    <row r="61" spans="1:24" ht="15">
      <c r="A61" s="3"/>
      <c r="B61" s="3"/>
      <c r="C61" s="3"/>
      <c r="E61" s="42">
        <f>E60+E59</f>
        <v>3177.33</v>
      </c>
      <c r="F61" s="33"/>
      <c r="G61" s="243">
        <f>G59+G60</f>
        <v>5614.16</v>
      </c>
      <c r="H61" s="228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12"/>
      <c r="X61" s="12"/>
    </row>
    <row r="62" spans="1:24" ht="15">
      <c r="A62" s="3"/>
      <c r="B62" s="3"/>
      <c r="C62" s="3"/>
      <c r="D62" s="3"/>
      <c r="E62" s="43"/>
      <c r="F62" s="3"/>
      <c r="G62" s="43"/>
      <c r="H62" s="12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12"/>
      <c r="X62" s="12"/>
    </row>
    <row r="63" spans="1:24" ht="15">
      <c r="A63" s="2" t="s">
        <v>80</v>
      </c>
      <c r="B63" s="3"/>
      <c r="C63" s="3"/>
      <c r="D63" s="3"/>
      <c r="E63" s="38">
        <f>E56-E61</f>
        <v>45446.82</v>
      </c>
      <c r="F63" s="2"/>
      <c r="G63" s="37">
        <f>G56-G61</f>
        <v>83752.84999999999</v>
      </c>
      <c r="H63" s="12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12"/>
      <c r="X63" s="12"/>
    </row>
    <row r="64" spans="1:24" ht="15">
      <c r="A64" s="5"/>
      <c r="B64" s="3"/>
      <c r="C64" s="3"/>
      <c r="D64" s="3"/>
      <c r="E64" s="13"/>
      <c r="F64" s="11"/>
      <c r="G64" s="11"/>
      <c r="H64" s="12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12"/>
      <c r="X64" s="12"/>
    </row>
    <row r="65" spans="1:24" ht="15">
      <c r="A65" s="7" t="s">
        <v>12</v>
      </c>
      <c r="B65" s="3"/>
      <c r="C65" s="3"/>
      <c r="D65" s="3"/>
      <c r="E65" s="13"/>
      <c r="F65" s="11"/>
      <c r="G65" s="11"/>
      <c r="H65" s="12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12"/>
      <c r="X65" s="12"/>
    </row>
    <row r="66" spans="1:24" ht="15">
      <c r="A66" s="7" t="s">
        <v>13</v>
      </c>
      <c r="B66" s="3"/>
      <c r="C66" s="3"/>
      <c r="D66" s="3"/>
      <c r="E66" s="13"/>
      <c r="F66" s="11"/>
      <c r="G66" s="11"/>
      <c r="H66" s="12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12"/>
      <c r="X66" s="12"/>
    </row>
    <row r="67" spans="2:24" ht="15">
      <c r="B67" s="3" t="s">
        <v>41</v>
      </c>
      <c r="C67" s="3"/>
      <c r="D67" s="3"/>
      <c r="E67" s="204">
        <v>0</v>
      </c>
      <c r="F67" s="15"/>
      <c r="G67" s="229">
        <v>1200</v>
      </c>
      <c r="H67" s="228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12"/>
      <c r="X67" s="12"/>
    </row>
    <row r="68" spans="1:24" ht="15">
      <c r="A68" s="7"/>
      <c r="B68" s="3" t="s">
        <v>45</v>
      </c>
      <c r="C68" s="3"/>
      <c r="D68" s="3"/>
      <c r="E68" s="202">
        <v>20</v>
      </c>
      <c r="F68" s="15"/>
      <c r="G68" s="240">
        <v>67.5</v>
      </c>
      <c r="H68" s="228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12"/>
      <c r="X68" s="12"/>
    </row>
    <row r="69" spans="1:24" ht="15">
      <c r="A69" s="3"/>
      <c r="B69" s="3" t="s">
        <v>91</v>
      </c>
      <c r="C69" s="3"/>
      <c r="D69" s="3"/>
      <c r="E69" s="202">
        <v>0</v>
      </c>
      <c r="F69" s="15"/>
      <c r="G69" s="240">
        <v>150</v>
      </c>
      <c r="H69" s="228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12"/>
      <c r="X69" s="12"/>
    </row>
    <row r="70" spans="1:24" ht="15">
      <c r="A70" s="3"/>
      <c r="B70" s="3" t="s">
        <v>32</v>
      </c>
      <c r="C70" s="3"/>
      <c r="D70" s="3"/>
      <c r="E70" s="202">
        <v>64</v>
      </c>
      <c r="F70" s="15"/>
      <c r="G70" s="240">
        <v>64</v>
      </c>
      <c r="H70" s="228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12"/>
      <c r="X70" s="12"/>
    </row>
    <row r="71" spans="1:24" ht="15">
      <c r="A71" s="3"/>
      <c r="B71" s="3" t="s">
        <v>92</v>
      </c>
      <c r="C71" s="3"/>
      <c r="D71" s="3"/>
      <c r="E71" s="202">
        <v>0</v>
      </c>
      <c r="F71" s="15"/>
      <c r="G71" s="240">
        <v>1000</v>
      </c>
      <c r="H71" s="228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12"/>
      <c r="X71" s="12"/>
    </row>
    <row r="72" spans="1:24" ht="15">
      <c r="A72" s="3"/>
      <c r="B72" s="3" t="s">
        <v>35</v>
      </c>
      <c r="C72" s="3"/>
      <c r="D72" s="3"/>
      <c r="E72" s="202">
        <v>400</v>
      </c>
      <c r="F72" s="15"/>
      <c r="G72" s="240">
        <v>1200</v>
      </c>
      <c r="H72" s="228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12"/>
      <c r="X72" s="12"/>
    </row>
    <row r="73" spans="1:24" ht="15">
      <c r="A73" s="3"/>
      <c r="B73" s="3" t="s">
        <v>34</v>
      </c>
      <c r="C73" s="3"/>
      <c r="D73" s="3"/>
      <c r="E73" s="202">
        <v>90</v>
      </c>
      <c r="F73" s="15"/>
      <c r="G73" s="240">
        <v>170</v>
      </c>
      <c r="H73" s="228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12"/>
      <c r="X73" s="12"/>
    </row>
    <row r="74" spans="1:24" ht="15">
      <c r="A74" s="3"/>
      <c r="B74" s="3" t="s">
        <v>36</v>
      </c>
      <c r="C74" s="3"/>
      <c r="D74" s="3"/>
      <c r="E74" s="202">
        <v>80</v>
      </c>
      <c r="F74" s="15"/>
      <c r="G74" s="240">
        <v>150</v>
      </c>
      <c r="H74" s="228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12"/>
      <c r="X74" s="12"/>
    </row>
    <row r="75" spans="1:24" ht="15">
      <c r="A75" s="3"/>
      <c r="B75" s="3" t="s">
        <v>107</v>
      </c>
      <c r="C75" s="3"/>
      <c r="D75" s="3"/>
      <c r="E75" s="202">
        <v>2150</v>
      </c>
      <c r="F75" s="15"/>
      <c r="G75" s="240">
        <v>0</v>
      </c>
      <c r="H75" s="228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12"/>
      <c r="X75" s="12"/>
    </row>
    <row r="76" spans="1:24" ht="15">
      <c r="A76" s="3"/>
      <c r="B76" s="3"/>
      <c r="C76" s="3"/>
      <c r="E76" s="42">
        <f>SUM(E67:E75)</f>
        <v>2804</v>
      </c>
      <c r="F76" s="44"/>
      <c r="G76" s="243">
        <f>SUM(G67:G75)</f>
        <v>4001.5</v>
      </c>
      <c r="H76" s="178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12"/>
      <c r="X76" s="12"/>
    </row>
    <row r="77" spans="1:24" ht="15">
      <c r="A77" s="3"/>
      <c r="B77" s="3"/>
      <c r="C77" s="3"/>
      <c r="D77" s="3"/>
      <c r="E77" s="23"/>
      <c r="F77" s="11"/>
      <c r="G77" s="24"/>
      <c r="H77" s="12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12"/>
      <c r="X77" s="12"/>
    </row>
    <row r="78" spans="1:24" ht="15">
      <c r="A78" s="1" t="s">
        <v>100</v>
      </c>
      <c r="B78" s="3"/>
      <c r="C78" s="3"/>
      <c r="D78" s="3"/>
      <c r="E78" s="45">
        <f>E63-E76</f>
        <v>42642.82</v>
      </c>
      <c r="F78" s="37"/>
      <c r="G78" s="46">
        <f>G63-G76</f>
        <v>79751.34999999999</v>
      </c>
      <c r="H78" s="12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12"/>
      <c r="X78" s="12"/>
    </row>
    <row r="79" spans="1:24" ht="15">
      <c r="A79" s="3"/>
      <c r="B79" s="3"/>
      <c r="C79" s="3"/>
      <c r="D79" s="3"/>
      <c r="E79" s="13"/>
      <c r="F79" s="11"/>
      <c r="G79" s="11"/>
      <c r="H79" s="12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12"/>
      <c r="X79" s="12"/>
    </row>
    <row r="80" spans="1:24" ht="15">
      <c r="A80" s="3" t="s">
        <v>83</v>
      </c>
      <c r="B80" s="3"/>
      <c r="C80" s="3"/>
      <c r="D80" s="3"/>
      <c r="E80" s="13">
        <f>-E78*0.28</f>
        <v>-11939.9896</v>
      </c>
      <c r="F80" s="11"/>
      <c r="G80" s="11">
        <v>-21544.42</v>
      </c>
      <c r="H80" s="12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12"/>
      <c r="X80" s="12"/>
    </row>
    <row r="81" spans="1:24" ht="15">
      <c r="A81" s="3"/>
      <c r="B81" s="3"/>
      <c r="C81" s="3"/>
      <c r="D81" s="3"/>
      <c r="E81" s="23">
        <f>E80+E78</f>
        <v>30702.8304</v>
      </c>
      <c r="F81" s="11"/>
      <c r="G81" s="24">
        <f>G80+G78</f>
        <v>58206.92999999999</v>
      </c>
      <c r="H81" s="12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12"/>
      <c r="X81" s="12"/>
    </row>
    <row r="82" spans="1:24" ht="15">
      <c r="A82" s="3" t="s">
        <v>101</v>
      </c>
      <c r="B82" s="3"/>
      <c r="C82" s="3"/>
      <c r="D82" s="3"/>
      <c r="E82" s="201">
        <v>239964.19</v>
      </c>
      <c r="F82" s="11"/>
      <c r="G82" s="11">
        <v>181757.26</v>
      </c>
      <c r="H82" s="12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12"/>
      <c r="X82" s="12"/>
    </row>
    <row r="83" spans="1:24" ht="15">
      <c r="A83" s="3" t="s">
        <v>102</v>
      </c>
      <c r="B83" s="3"/>
      <c r="C83" s="3"/>
      <c r="D83" s="3"/>
      <c r="E83" s="25">
        <f>E82+E81</f>
        <v>270667.0204</v>
      </c>
      <c r="F83" s="11"/>
      <c r="G83" s="26">
        <f>G82+G81</f>
        <v>239964.19</v>
      </c>
      <c r="H83" s="12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12"/>
      <c r="X83" s="12"/>
    </row>
    <row r="84" spans="1:24" ht="15">
      <c r="A84" s="3"/>
      <c r="B84" s="3"/>
      <c r="C84" s="3"/>
      <c r="D84" s="3"/>
      <c r="E84" s="27"/>
      <c r="F84" s="11"/>
      <c r="G84" s="27"/>
      <c r="H84" s="12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12"/>
      <c r="X84" s="12"/>
    </row>
    <row r="85" spans="1:24" ht="15">
      <c r="A85" s="3"/>
      <c r="B85" s="3"/>
      <c r="C85" s="3"/>
      <c r="D85" s="3"/>
      <c r="E85" s="13"/>
      <c r="F85" s="11"/>
      <c r="G85" s="13"/>
      <c r="H85" s="12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12"/>
      <c r="X85" s="12"/>
    </row>
    <row r="86" spans="1:24" ht="15">
      <c r="A86" s="30"/>
      <c r="B86" s="3"/>
      <c r="C86" s="3"/>
      <c r="D86" s="3"/>
      <c r="E86" s="13"/>
      <c r="F86" s="11"/>
      <c r="G86" s="11"/>
      <c r="H86" s="12"/>
      <c r="I86" s="5"/>
      <c r="J86" s="5"/>
      <c r="K86" s="5"/>
      <c r="L86" s="5"/>
      <c r="M86" s="5"/>
      <c r="N86" s="5"/>
      <c r="O86" s="5"/>
      <c r="P86" s="5"/>
      <c r="Q86" s="5"/>
      <c r="R86" s="12"/>
      <c r="S86" s="12"/>
      <c r="T86" s="12"/>
      <c r="U86" s="12"/>
      <c r="V86" s="12"/>
      <c r="W86" s="12"/>
      <c r="X86" s="12"/>
    </row>
    <row r="87" spans="1:24" ht="15">
      <c r="A87" s="3"/>
      <c r="B87" s="3"/>
      <c r="C87" s="3"/>
      <c r="D87" s="3"/>
      <c r="E87" s="11"/>
      <c r="F87" s="11"/>
      <c r="G87" s="11"/>
      <c r="H87" s="12"/>
      <c r="I87" s="12"/>
      <c r="J87" s="12"/>
      <c r="K87" s="12"/>
      <c r="L87" s="12"/>
      <c r="M87" s="12"/>
      <c r="N87" s="47"/>
      <c r="O87" s="12"/>
      <c r="P87" s="47"/>
      <c r="Q87" s="12"/>
      <c r="R87" s="12"/>
      <c r="S87" s="12"/>
      <c r="T87" s="12"/>
      <c r="U87" s="12"/>
      <c r="V87" s="12"/>
      <c r="W87" s="12"/>
      <c r="X87" s="12"/>
    </row>
    <row r="88" spans="1:24" ht="15">
      <c r="A88" s="3"/>
      <c r="B88" s="3"/>
      <c r="C88" s="3"/>
      <c r="D88" s="3"/>
      <c r="E88" s="11"/>
      <c r="F88" s="11"/>
      <c r="G88" s="11"/>
      <c r="H88" s="12"/>
      <c r="I88" s="48"/>
      <c r="J88" s="12"/>
      <c r="K88" s="12"/>
      <c r="L88" s="12"/>
      <c r="M88" s="12"/>
      <c r="N88" s="47"/>
      <c r="O88" s="12"/>
      <c r="P88" s="47"/>
      <c r="Q88" s="12"/>
      <c r="R88" s="12"/>
      <c r="S88" s="12"/>
      <c r="T88" s="12"/>
      <c r="U88" s="12"/>
      <c r="V88" s="12"/>
      <c r="W88" s="12"/>
      <c r="X88" s="12"/>
    </row>
    <row r="89" spans="1:24" ht="15">
      <c r="A89" s="3"/>
      <c r="B89" s="3"/>
      <c r="C89" s="3"/>
      <c r="D89" s="3"/>
      <c r="E89" s="11"/>
      <c r="F89" s="11"/>
      <c r="G89" s="11"/>
      <c r="H89" s="12"/>
      <c r="I89" s="12"/>
      <c r="J89" s="12"/>
      <c r="K89" s="12"/>
      <c r="L89" s="12"/>
      <c r="M89" s="12"/>
      <c r="N89" s="47"/>
      <c r="O89" s="12"/>
      <c r="P89" s="47"/>
      <c r="Q89" s="12"/>
      <c r="R89" s="12"/>
      <c r="S89" s="12"/>
      <c r="T89" s="12"/>
      <c r="U89" s="12"/>
      <c r="V89" s="12"/>
      <c r="W89" s="12"/>
      <c r="X89" s="12"/>
    </row>
    <row r="90" spans="1:24" ht="15">
      <c r="A90" s="3"/>
      <c r="B90" s="3"/>
      <c r="C90" s="3"/>
      <c r="D90" s="3"/>
      <c r="E90" s="11"/>
      <c r="F90" s="11"/>
      <c r="G90" s="11"/>
      <c r="H90" s="12"/>
      <c r="I90" s="12"/>
      <c r="J90" s="12"/>
      <c r="K90" s="12"/>
      <c r="L90" s="12"/>
      <c r="M90" s="12"/>
      <c r="N90" s="47"/>
      <c r="O90" s="12"/>
      <c r="P90" s="47"/>
      <c r="Q90" s="12"/>
      <c r="R90" s="12"/>
      <c r="S90" s="12"/>
      <c r="T90" s="12"/>
      <c r="U90" s="12"/>
      <c r="V90" s="12"/>
      <c r="W90" s="12"/>
      <c r="X90" s="12"/>
    </row>
    <row r="91" spans="20:24" ht="15">
      <c r="T91" s="5"/>
      <c r="U91" s="5"/>
      <c r="V91" s="5"/>
      <c r="W91" s="5"/>
      <c r="X91" s="5"/>
    </row>
    <row r="92" spans="20:24" ht="15">
      <c r="T92" s="5"/>
      <c r="U92" s="5"/>
      <c r="V92" s="5"/>
      <c r="W92" s="5"/>
      <c r="X92" s="5"/>
    </row>
    <row r="93" spans="20:24" ht="15">
      <c r="T93" s="5"/>
      <c r="U93" s="5"/>
      <c r="V93" s="5"/>
      <c r="W93" s="5"/>
      <c r="X93" s="5"/>
    </row>
    <row r="94" spans="20:24" ht="15">
      <c r="T94" s="5"/>
      <c r="U94" s="5"/>
      <c r="V94" s="5"/>
      <c r="W94" s="5"/>
      <c r="X94" s="5"/>
    </row>
    <row r="95" spans="20:24" ht="15">
      <c r="T95" s="5"/>
      <c r="U95" s="5"/>
      <c r="V95" s="5"/>
      <c r="W95" s="5"/>
      <c r="X95" s="5"/>
    </row>
    <row r="96" spans="20:24" ht="15">
      <c r="T96" s="5"/>
      <c r="U96" s="5"/>
      <c r="V96" s="5"/>
      <c r="W96" s="5"/>
      <c r="X96" s="5"/>
    </row>
    <row r="97" spans="20:24" ht="15">
      <c r="T97" s="5"/>
      <c r="U97" s="5"/>
      <c r="V97" s="5"/>
      <c r="W97" s="5"/>
      <c r="X97" s="5"/>
    </row>
    <row r="98" spans="20:24" ht="15">
      <c r="T98" s="5"/>
      <c r="U98" s="5"/>
      <c r="V98" s="5"/>
      <c r="W98" s="5"/>
      <c r="X98" s="5"/>
    </row>
    <row r="99" spans="20:24" ht="15">
      <c r="T99" s="5"/>
      <c r="U99" s="5"/>
      <c r="V99" s="5"/>
      <c r="W99" s="5"/>
      <c r="X99" s="5"/>
    </row>
    <row r="100" spans="20:24" ht="15">
      <c r="T100" s="5"/>
      <c r="U100" s="5"/>
      <c r="V100" s="5"/>
      <c r="W100" s="5"/>
      <c r="X100" s="5"/>
    </row>
    <row r="101" spans="20:24" ht="15">
      <c r="T101" s="5"/>
      <c r="U101" s="5"/>
      <c r="V101" s="5"/>
      <c r="W101" s="5"/>
      <c r="X101" s="5"/>
    </row>
    <row r="102" spans="20:24" ht="15">
      <c r="T102" s="5"/>
      <c r="U102" s="5"/>
      <c r="V102" s="5"/>
      <c r="W102" s="5"/>
      <c r="X102" s="5"/>
    </row>
    <row r="103" spans="20:24" ht="15">
      <c r="T103" s="5"/>
      <c r="U103" s="5"/>
      <c r="V103" s="5"/>
      <c r="W103" s="5"/>
      <c r="X103" s="5"/>
    </row>
    <row r="104" spans="20:24" ht="15">
      <c r="T104" s="5"/>
      <c r="U104" s="5"/>
      <c r="V104" s="5"/>
      <c r="W104" s="5"/>
      <c r="X104" s="5"/>
    </row>
    <row r="105" spans="20:24" ht="15">
      <c r="T105" s="5"/>
      <c r="U105" s="5"/>
      <c r="V105" s="5"/>
      <c r="W105" s="5"/>
      <c r="X105" s="5"/>
    </row>
    <row r="106" spans="20:24" ht="15">
      <c r="T106" s="5"/>
      <c r="U106" s="5"/>
      <c r="V106" s="5"/>
      <c r="W106" s="5"/>
      <c r="X106" s="5"/>
    </row>
    <row r="107" spans="20:24" ht="15">
      <c r="T107" s="5"/>
      <c r="U107" s="5"/>
      <c r="V107" s="5"/>
      <c r="W107" s="5"/>
      <c r="X107" s="5"/>
    </row>
    <row r="108" spans="20:24" ht="15">
      <c r="T108" s="5"/>
      <c r="U108" s="5"/>
      <c r="V108" s="5"/>
      <c r="W108" s="5"/>
      <c r="X108" s="5"/>
    </row>
    <row r="109" spans="20:24" ht="15">
      <c r="T109" s="5"/>
      <c r="U109" s="5"/>
      <c r="V109" s="5"/>
      <c r="W109" s="5"/>
      <c r="X109" s="5"/>
    </row>
    <row r="110" spans="20:24" ht="15">
      <c r="T110" s="5"/>
      <c r="U110" s="5"/>
      <c r="V110" s="5"/>
      <c r="W110" s="5"/>
      <c r="X110" s="5"/>
    </row>
    <row r="111" spans="20:24" ht="15">
      <c r="T111" s="5"/>
      <c r="U111" s="5"/>
      <c r="V111" s="5"/>
      <c r="W111" s="5"/>
      <c r="X111" s="5"/>
    </row>
    <row r="112" spans="20:24" ht="15">
      <c r="T112" s="5"/>
      <c r="U112" s="5"/>
      <c r="V112" s="5"/>
      <c r="W112" s="5"/>
      <c r="X112" s="5"/>
    </row>
    <row r="113" spans="20:24" ht="15">
      <c r="T113" s="5"/>
      <c r="U113" s="5"/>
      <c r="V113" s="5"/>
      <c r="W113" s="5"/>
      <c r="X113" s="5"/>
    </row>
    <row r="114" spans="20:24" ht="15">
      <c r="T114" s="5"/>
      <c r="U114" s="5"/>
      <c r="V114" s="5"/>
      <c r="W114" s="5"/>
      <c r="X114" s="5"/>
    </row>
    <row r="115" spans="20:24" ht="15">
      <c r="T115" s="5"/>
      <c r="U115" s="5"/>
      <c r="V115" s="5"/>
      <c r="W115" s="5"/>
      <c r="X115" s="5"/>
    </row>
    <row r="116" spans="20:24" ht="15">
      <c r="T116" s="5"/>
      <c r="U116" s="5"/>
      <c r="V116" s="5"/>
      <c r="W116" s="5"/>
      <c r="X116" s="5"/>
    </row>
    <row r="117" spans="20:24" ht="15">
      <c r="T117" s="5"/>
      <c r="U117" s="5"/>
      <c r="V117" s="5"/>
      <c r="W117" s="5"/>
      <c r="X117" s="5"/>
    </row>
    <row r="118" spans="20:24" ht="15">
      <c r="T118" s="5"/>
      <c r="U118" s="5"/>
      <c r="V118" s="5"/>
      <c r="W118" s="5"/>
      <c r="X118" s="5"/>
    </row>
    <row r="119" spans="20:24" ht="15">
      <c r="T119" s="5"/>
      <c r="U119" s="5"/>
      <c r="V119" s="5"/>
      <c r="W119" s="5"/>
      <c r="X119" s="5"/>
    </row>
    <row r="120" spans="20:24" ht="15">
      <c r="T120" s="5"/>
      <c r="U120" s="5"/>
      <c r="V120" s="5"/>
      <c r="W120" s="5"/>
      <c r="X120" s="5"/>
    </row>
    <row r="121" spans="20:24" ht="15">
      <c r="T121" s="5"/>
      <c r="U121" s="5"/>
      <c r="V121" s="5"/>
      <c r="W121" s="5"/>
      <c r="X121" s="5"/>
    </row>
    <row r="122" spans="20:24" ht="15">
      <c r="T122" s="5"/>
      <c r="U122" s="5"/>
      <c r="V122" s="5"/>
      <c r="W122" s="5"/>
      <c r="X122" s="5"/>
    </row>
    <row r="123" spans="20:24" ht="15">
      <c r="T123" s="5"/>
      <c r="U123" s="5"/>
      <c r="V123" s="5"/>
      <c r="W123" s="5"/>
      <c r="X123" s="5"/>
    </row>
    <row r="124" spans="20:24" ht="15">
      <c r="T124" s="5"/>
      <c r="U124" s="5"/>
      <c r="V124" s="5"/>
      <c r="W124" s="5"/>
      <c r="X124" s="5"/>
    </row>
    <row r="125" spans="20:24" ht="15">
      <c r="T125" s="5"/>
      <c r="U125" s="5"/>
      <c r="V125" s="5"/>
      <c r="W125" s="5"/>
      <c r="X125" s="5"/>
    </row>
    <row r="126" spans="20:24" ht="15">
      <c r="T126" s="5"/>
      <c r="U126" s="5"/>
      <c r="V126" s="5"/>
      <c r="W126" s="5"/>
      <c r="X126" s="5"/>
    </row>
    <row r="127" spans="20:24" ht="15">
      <c r="T127" s="5"/>
      <c r="U127" s="5"/>
      <c r="V127" s="5"/>
      <c r="W127" s="5"/>
      <c r="X127" s="5"/>
    </row>
    <row r="128" spans="20:24" ht="15">
      <c r="T128" s="5"/>
      <c r="U128" s="5"/>
      <c r="V128" s="5"/>
      <c r="W128" s="5"/>
      <c r="X128" s="5"/>
    </row>
    <row r="129" spans="20:24" ht="15">
      <c r="T129" s="5"/>
      <c r="U129" s="5"/>
      <c r="V129" s="5"/>
      <c r="W129" s="5"/>
      <c r="X129" s="5"/>
    </row>
    <row r="130" spans="20:24" ht="15">
      <c r="T130" s="5"/>
      <c r="U130" s="5"/>
      <c r="V130" s="5"/>
      <c r="W130" s="5"/>
      <c r="X130" s="5"/>
    </row>
    <row r="131" spans="20:24" ht="15">
      <c r="T131" s="5"/>
      <c r="U131" s="5"/>
      <c r="V131" s="5"/>
      <c r="W131" s="5"/>
      <c r="X131" s="5"/>
    </row>
    <row r="132" spans="20:24" ht="15">
      <c r="T132" s="5"/>
      <c r="U132" s="5"/>
      <c r="V132" s="5"/>
      <c r="W132" s="5"/>
      <c r="X132" s="5"/>
    </row>
    <row r="133" spans="20:24" ht="15">
      <c r="T133" s="5"/>
      <c r="U133" s="5"/>
      <c r="V133" s="5"/>
      <c r="W133" s="5"/>
      <c r="X133" s="5"/>
    </row>
    <row r="134" spans="20:24" ht="15">
      <c r="T134" s="5"/>
      <c r="U134" s="5"/>
      <c r="V134" s="5"/>
      <c r="W134" s="5"/>
      <c r="X134" s="5"/>
    </row>
    <row r="135" spans="20:24" ht="15">
      <c r="T135" s="5"/>
      <c r="U135" s="5"/>
      <c r="V135" s="5"/>
      <c r="W135" s="5"/>
      <c r="X135" s="5"/>
    </row>
    <row r="136" spans="20:24" ht="15">
      <c r="T136" s="5"/>
      <c r="U136" s="5"/>
      <c r="V136" s="5"/>
      <c r="W136" s="5"/>
      <c r="X136" s="5"/>
    </row>
    <row r="137" spans="20:24" ht="15">
      <c r="T137" s="5"/>
      <c r="U137" s="5"/>
      <c r="V137" s="5"/>
      <c r="W137" s="5"/>
      <c r="X137" s="5"/>
    </row>
    <row r="138" spans="20:24" ht="15">
      <c r="T138" s="5"/>
      <c r="U138" s="5"/>
      <c r="V138" s="5"/>
      <c r="W138" s="5"/>
      <c r="X138" s="5"/>
    </row>
    <row r="139" spans="20:24" ht="15">
      <c r="T139" s="5"/>
      <c r="U139" s="5"/>
      <c r="V139" s="5"/>
      <c r="W139" s="5"/>
      <c r="X139" s="5"/>
    </row>
    <row r="140" spans="20:24" ht="15">
      <c r="T140" s="5"/>
      <c r="U140" s="5"/>
      <c r="V140" s="5"/>
      <c r="W140" s="5"/>
      <c r="X140" s="5"/>
    </row>
    <row r="141" spans="20:24" ht="15">
      <c r="T141" s="5"/>
      <c r="U141" s="5"/>
      <c r="V141" s="5"/>
      <c r="W141" s="5"/>
      <c r="X141" s="5"/>
    </row>
    <row r="142" spans="20:24" ht="15">
      <c r="T142" s="5"/>
      <c r="U142" s="5"/>
      <c r="V142" s="5"/>
      <c r="W142" s="5"/>
      <c r="X142" s="5"/>
    </row>
    <row r="143" spans="1:24" ht="15">
      <c r="A143" s="5"/>
      <c r="B143" s="5"/>
      <c r="C143" s="5"/>
      <c r="D143" s="5"/>
      <c r="E143" s="49" t="e">
        <f>#REF!</f>
        <v>#REF!</v>
      </c>
      <c r="F143" s="15"/>
      <c r="G143" s="49" t="e">
        <f>#REF!</f>
        <v>#REF!</v>
      </c>
      <c r="H143" s="50" t="s">
        <v>118</v>
      </c>
      <c r="I143" s="49" t="s">
        <v>120</v>
      </c>
      <c r="J143" s="49" t="s">
        <v>125</v>
      </c>
      <c r="K143" s="49" t="s">
        <v>126</v>
      </c>
      <c r="L143" s="49" t="s">
        <v>127</v>
      </c>
      <c r="M143" s="18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ht="15">
      <c r="A144" s="5"/>
      <c r="B144" s="5"/>
      <c r="C144" s="5"/>
      <c r="D144" s="5"/>
      <c r="E144" s="19"/>
      <c r="F144" s="19"/>
      <c r="G144" s="19"/>
      <c r="H144" s="19"/>
      <c r="I144" s="19"/>
      <c r="J144" s="19"/>
      <c r="K144" s="19"/>
      <c r="L144" s="19"/>
      <c r="M144" s="18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ht="15">
      <c r="A145" s="5"/>
      <c r="B145" s="11"/>
      <c r="C145" s="11"/>
      <c r="D145" s="11"/>
      <c r="E145" s="16"/>
      <c r="F145" s="15"/>
      <c r="G145" s="16"/>
      <c r="H145" s="16"/>
      <c r="I145" s="16"/>
      <c r="J145" s="16"/>
      <c r="K145" s="16"/>
      <c r="L145" s="16"/>
      <c r="M145" s="18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ht="15">
      <c r="A146" s="5"/>
      <c r="B146" s="3" t="s">
        <v>108</v>
      </c>
      <c r="C146" s="11"/>
      <c r="D146" s="11"/>
      <c r="E146" s="15">
        <f>E9</f>
        <v>1290000</v>
      </c>
      <c r="F146" s="15"/>
      <c r="G146" s="15">
        <f>G9</f>
        <v>1290000</v>
      </c>
      <c r="H146" s="15">
        <f aca="true" t="shared" si="0" ref="H146:H154">E146-G146</f>
        <v>0</v>
      </c>
      <c r="I146" s="15"/>
      <c r="J146" s="15"/>
      <c r="K146" s="15">
        <f>H146+J146</f>
        <v>0</v>
      </c>
      <c r="L146" s="15"/>
      <c r="M146" s="18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ht="15">
      <c r="A147" s="5"/>
      <c r="B147" s="3" t="s">
        <v>103</v>
      </c>
      <c r="C147" s="11"/>
      <c r="D147" s="11"/>
      <c r="E147" s="15">
        <f>E13</f>
        <v>0</v>
      </c>
      <c r="F147" s="15"/>
      <c r="G147" s="15">
        <f>G13</f>
        <v>880</v>
      </c>
      <c r="H147" s="15">
        <f t="shared" si="0"/>
        <v>-880</v>
      </c>
      <c r="I147" s="51"/>
      <c r="J147" s="15"/>
      <c r="K147" s="15">
        <f>H147+J147</f>
        <v>-880</v>
      </c>
      <c r="L147" s="15"/>
      <c r="M147" s="18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ht="15">
      <c r="A148" s="5"/>
      <c r="B148" s="3" t="s">
        <v>22</v>
      </c>
      <c r="C148" s="11"/>
      <c r="D148" s="11"/>
      <c r="E148" s="15">
        <f>E12</f>
        <v>1513.1</v>
      </c>
      <c r="F148" s="15"/>
      <c r="G148" s="15">
        <f>G12</f>
        <v>883.62</v>
      </c>
      <c r="H148" s="15">
        <f t="shared" si="0"/>
        <v>629.4799999999999</v>
      </c>
      <c r="I148" s="15"/>
      <c r="J148" s="15"/>
      <c r="K148" s="15"/>
      <c r="L148" s="15">
        <f>-J148-H148</f>
        <v>-629.4799999999999</v>
      </c>
      <c r="M148" s="18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ht="15">
      <c r="A149" s="5"/>
      <c r="B149" s="3" t="s">
        <v>104</v>
      </c>
      <c r="C149" s="11"/>
      <c r="D149" s="11"/>
      <c r="E149" s="15">
        <f>E15</f>
        <v>249252.94</v>
      </c>
      <c r="F149" s="15"/>
      <c r="G149" s="15">
        <f>G15</f>
        <v>295563.89</v>
      </c>
      <c r="H149" s="15">
        <f t="shared" si="0"/>
        <v>-46310.95000000001</v>
      </c>
      <c r="I149" s="51" t="s">
        <v>121</v>
      </c>
      <c r="J149" s="15">
        <f>-J151</f>
        <v>-17585.1</v>
      </c>
      <c r="K149" s="15"/>
      <c r="L149" s="15">
        <f>-J149-H149</f>
        <v>63896.05000000001</v>
      </c>
      <c r="M149" s="18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ht="15">
      <c r="A150" s="5"/>
      <c r="B150" s="3" t="s">
        <v>28</v>
      </c>
      <c r="C150" s="11"/>
      <c r="D150" s="11"/>
      <c r="E150" s="15">
        <f>-E19</f>
        <v>0</v>
      </c>
      <c r="F150" s="15"/>
      <c r="G150" s="15">
        <f>-G19</f>
        <v>-1552.87</v>
      </c>
      <c r="H150" s="15">
        <f t="shared" si="0"/>
        <v>1552.87</v>
      </c>
      <c r="I150" s="15"/>
      <c r="J150" s="15"/>
      <c r="K150" s="15">
        <f>H150+J150</f>
        <v>1552.87</v>
      </c>
      <c r="L150" s="15"/>
      <c r="M150" s="18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ht="15">
      <c r="A151" s="5"/>
      <c r="B151" s="3" t="s">
        <v>105</v>
      </c>
      <c r="C151" s="11"/>
      <c r="D151" s="11"/>
      <c r="E151" s="15">
        <f>-E14</f>
        <v>-17585.1</v>
      </c>
      <c r="F151" s="15"/>
      <c r="G151" s="15">
        <f>-G14</f>
        <v>0</v>
      </c>
      <c r="H151" s="15">
        <f t="shared" si="0"/>
        <v>-17585.1</v>
      </c>
      <c r="I151" s="51" t="s">
        <v>122</v>
      </c>
      <c r="J151" s="15">
        <f>-H151</f>
        <v>17585.1</v>
      </c>
      <c r="K151" s="15">
        <f>H151+J151</f>
        <v>0</v>
      </c>
      <c r="L151" s="15"/>
      <c r="M151" s="18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ht="15">
      <c r="A152" s="5"/>
      <c r="B152" s="3" t="s">
        <v>109</v>
      </c>
      <c r="C152" s="11"/>
      <c r="D152" s="11"/>
      <c r="E152" s="15"/>
      <c r="F152" s="15"/>
      <c r="G152" s="15"/>
      <c r="H152" s="15">
        <f t="shared" si="0"/>
        <v>0</v>
      </c>
      <c r="I152" s="51"/>
      <c r="J152" s="15"/>
      <c r="K152" s="15">
        <f>H152+J152</f>
        <v>0</v>
      </c>
      <c r="L152" s="15"/>
      <c r="M152" s="18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ht="15">
      <c r="A153" s="5"/>
      <c r="B153" s="3" t="s">
        <v>27</v>
      </c>
      <c r="C153" s="11"/>
      <c r="D153" s="11"/>
      <c r="E153" s="15">
        <f>-E21</f>
        <v>-7914.12</v>
      </c>
      <c r="F153" s="15"/>
      <c r="G153" s="15">
        <f>-G21</f>
        <v>-12040.45</v>
      </c>
      <c r="H153" s="15">
        <f t="shared" si="0"/>
        <v>4126.330000000001</v>
      </c>
      <c r="I153" s="51" t="s">
        <v>123</v>
      </c>
      <c r="J153" s="15">
        <f>-J160</f>
        <v>11939.9896</v>
      </c>
      <c r="K153" s="15">
        <f>H153+J153</f>
        <v>16066.319600000003</v>
      </c>
      <c r="L153" s="15"/>
      <c r="M153" s="18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ht="15">
      <c r="A154" s="5"/>
      <c r="B154" s="3" t="s">
        <v>110</v>
      </c>
      <c r="C154" s="11"/>
      <c r="D154" s="11"/>
      <c r="E154" s="15">
        <f>-E31</f>
        <v>-300000</v>
      </c>
      <c r="F154" s="15"/>
      <c r="G154" s="15">
        <f>-G31</f>
        <v>-300000</v>
      </c>
      <c r="H154" s="15">
        <f t="shared" si="0"/>
        <v>0</v>
      </c>
      <c r="I154" s="15"/>
      <c r="J154" s="15"/>
      <c r="K154" s="15">
        <f>H154+J154</f>
        <v>0</v>
      </c>
      <c r="L154" s="15"/>
      <c r="M154" s="18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ht="15">
      <c r="A155" s="5"/>
      <c r="B155" s="3" t="s">
        <v>111</v>
      </c>
      <c r="C155" s="11"/>
      <c r="D155" s="11"/>
      <c r="E155" s="15">
        <f>-E32</f>
        <v>-979770</v>
      </c>
      <c r="F155" s="15"/>
      <c r="G155" s="15">
        <f>-G32</f>
        <v>-979770</v>
      </c>
      <c r="H155" s="15"/>
      <c r="I155" s="15"/>
      <c r="J155" s="15"/>
      <c r="K155" s="15"/>
      <c r="L155" s="15"/>
      <c r="M155" s="18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ht="15">
      <c r="A156" s="5"/>
      <c r="B156" s="3" t="s">
        <v>112</v>
      </c>
      <c r="C156" s="11"/>
      <c r="D156" s="11"/>
      <c r="E156" s="15">
        <f>G156</f>
        <v>-239964.19</v>
      </c>
      <c r="F156" s="15"/>
      <c r="G156" s="15">
        <f>-G33</f>
        <v>-239964.19</v>
      </c>
      <c r="H156" s="15">
        <f>E156-G156</f>
        <v>0</v>
      </c>
      <c r="I156" s="15"/>
      <c r="J156" s="15"/>
      <c r="K156" s="15">
        <f>H156+J156</f>
        <v>0</v>
      </c>
      <c r="L156" s="15"/>
      <c r="M156" s="18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ht="15">
      <c r="A157" s="5"/>
      <c r="B157" s="3"/>
      <c r="C157" s="11"/>
      <c r="D157" s="11"/>
      <c r="E157" s="15"/>
      <c r="F157" s="15"/>
      <c r="G157" s="15"/>
      <c r="H157" s="15"/>
      <c r="I157" s="15"/>
      <c r="J157" s="15"/>
      <c r="K157" s="15"/>
      <c r="L157" s="15"/>
      <c r="M157" s="18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ht="15">
      <c r="A158" s="5"/>
      <c r="B158" s="3" t="s">
        <v>113</v>
      </c>
      <c r="C158" s="11"/>
      <c r="D158" s="11"/>
      <c r="E158" s="15">
        <f>-E56</f>
        <v>-48624.15</v>
      </c>
      <c r="F158" s="15"/>
      <c r="G158" s="15"/>
      <c r="H158" s="15">
        <f>E158-G158</f>
        <v>-48624.15</v>
      </c>
      <c r="I158" s="51"/>
      <c r="J158" s="15"/>
      <c r="K158" s="15"/>
      <c r="L158" s="15">
        <f>-J158-H158</f>
        <v>48624.15</v>
      </c>
      <c r="M158" s="18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ht="15">
      <c r="A159" s="5"/>
      <c r="B159" s="3" t="s">
        <v>114</v>
      </c>
      <c r="C159" s="11"/>
      <c r="D159" s="11"/>
      <c r="E159" s="15" t="e">
        <f>#REF!</f>
        <v>#REF!</v>
      </c>
      <c r="F159" s="15"/>
      <c r="G159" s="15"/>
      <c r="H159" s="15" t="e">
        <f>E159-G159</f>
        <v>#REF!</v>
      </c>
      <c r="I159" s="15"/>
      <c r="J159" s="15"/>
      <c r="K159" s="15" t="e">
        <f>H159+J159</f>
        <v>#REF!</v>
      </c>
      <c r="L159" s="15"/>
      <c r="M159" s="18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ht="15">
      <c r="A160" s="3"/>
      <c r="B160" s="3" t="s">
        <v>115</v>
      </c>
      <c r="C160" s="3"/>
      <c r="D160" s="13"/>
      <c r="E160" s="15">
        <f>-E80</f>
        <v>11939.9896</v>
      </c>
      <c r="F160" s="15"/>
      <c r="G160" s="15"/>
      <c r="H160" s="15">
        <f>E160-G160</f>
        <v>11939.9896</v>
      </c>
      <c r="I160" s="51" t="s">
        <v>124</v>
      </c>
      <c r="J160" s="15">
        <f>-H160</f>
        <v>-11939.9896</v>
      </c>
      <c r="K160" s="15">
        <f>H160+J160</f>
        <v>0</v>
      </c>
      <c r="L160" s="15"/>
      <c r="M160" s="18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ht="15">
      <c r="A161" s="3"/>
      <c r="B161" s="3" t="s">
        <v>116</v>
      </c>
      <c r="C161" s="3"/>
      <c r="D161" s="3"/>
      <c r="E161" s="15" t="e">
        <f>-#REF!</f>
        <v>#REF!</v>
      </c>
      <c r="F161" s="15"/>
      <c r="G161" s="15"/>
      <c r="H161" s="15" t="e">
        <f>E161-G161</f>
        <v>#REF!</v>
      </c>
      <c r="I161" s="51"/>
      <c r="J161" s="15"/>
      <c r="K161" s="15" t="e">
        <f>H161+J161</f>
        <v>#REF!</v>
      </c>
      <c r="L161" s="15"/>
      <c r="M161" s="18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ht="15">
      <c r="A162" s="5"/>
      <c r="B162" s="5"/>
      <c r="C162" s="3"/>
      <c r="D162" s="3"/>
      <c r="E162" s="24" t="e">
        <f>SUM(E145:E161)</f>
        <v>#REF!</v>
      </c>
      <c r="F162" s="11"/>
      <c r="G162" s="24">
        <f>SUM(G145:G161)</f>
        <v>54000.000000000175</v>
      </c>
      <c r="H162" s="24" t="e">
        <f>SUM(H145:H161)</f>
        <v>#REF!</v>
      </c>
      <c r="I162" s="24"/>
      <c r="J162" s="24">
        <f>SUM(J145:J161)</f>
        <v>0</v>
      </c>
      <c r="K162" s="24" t="e">
        <f>SUM(K145:K161)</f>
        <v>#REF!</v>
      </c>
      <c r="L162" s="24">
        <f>SUM(L145:L161)</f>
        <v>111890.72</v>
      </c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ht="15">
      <c r="A163" s="5"/>
      <c r="B163" s="5"/>
      <c r="C163" s="3"/>
      <c r="D163" s="3"/>
      <c r="E163" s="28"/>
      <c r="F163" s="11"/>
      <c r="G163" s="28"/>
      <c r="H163" s="28"/>
      <c r="I163" s="11"/>
      <c r="J163" s="28"/>
      <c r="K163" s="28"/>
      <c r="L163" s="28"/>
      <c r="M163" s="11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ht="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ht="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ht="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</sheetData>
  <printOptions/>
  <pageMargins left="0.5905511811023623" right="0.5905511811023623" top="0.5905511811023623" bottom="0.3937007874015748" header="0" footer="0"/>
  <pageSetup orientation="portrait" scale="99" r:id="rId1"/>
  <rowBreaks count="1" manualBreakCount="1">
    <brk id="43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31"/>
  <sheetViews>
    <sheetView showOutlineSymbols="0" zoomScale="87" zoomScaleNormal="87" workbookViewId="0" topLeftCell="A33">
      <selection activeCell="B42" sqref="B42"/>
    </sheetView>
  </sheetViews>
  <sheetFormatPr defaultColWidth="8.88671875" defaultRowHeight="15"/>
  <cols>
    <col min="1" max="1" width="3.6640625" style="1" customWidth="1"/>
    <col min="2" max="2" width="15.6640625" style="1" customWidth="1"/>
    <col min="3" max="4" width="9.6640625" style="1" customWidth="1"/>
    <col min="5" max="5" width="10.6640625" style="1" customWidth="1"/>
    <col min="6" max="6" width="5.6640625" style="1" customWidth="1"/>
    <col min="7" max="8" width="9.6640625" style="1" customWidth="1"/>
    <col min="9" max="9" width="3.6640625" style="1" customWidth="1"/>
    <col min="10" max="14" width="9.6640625" style="1" customWidth="1"/>
    <col min="15" max="15" width="3.6640625" style="1" customWidth="1"/>
    <col min="16" max="16384" width="9.6640625" style="1" customWidth="1"/>
  </cols>
  <sheetData>
    <row r="1" spans="1:19" ht="15">
      <c r="A1" s="2" t="s">
        <v>128</v>
      </c>
      <c r="B1" s="3"/>
      <c r="C1" s="3"/>
      <c r="D1" s="3"/>
      <c r="E1" s="3"/>
      <c r="F1" s="3"/>
      <c r="G1" s="4" t="e">
        <f>#REF!</f>
        <v>#REF!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5">
      <c r="A2" s="2" t="e">
        <f>#REF!</f>
        <v>#REF!</v>
      </c>
      <c r="B2" s="3"/>
      <c r="C2" s="3"/>
      <c r="D2" s="3"/>
      <c r="E2" s="3"/>
      <c r="F2" s="3"/>
      <c r="G2" s="3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5">
      <c r="A3" s="3"/>
      <c r="B3" s="3"/>
      <c r="C3" s="3"/>
      <c r="D3" s="3"/>
      <c r="E3" s="3"/>
      <c r="F3" s="3"/>
      <c r="G3" s="3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5">
      <c r="A4" s="6"/>
      <c r="B4" s="6"/>
      <c r="C4" s="6"/>
      <c r="D4" s="6"/>
      <c r="E4" s="6"/>
      <c r="F4" s="6"/>
      <c r="G4" s="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5">
      <c r="A5" s="3"/>
      <c r="B5" s="3"/>
      <c r="C5" s="3"/>
      <c r="D5" s="7"/>
      <c r="E5" s="9" t="e">
        <f>#REF!</f>
        <v>#REF!</v>
      </c>
      <c r="F5" s="3"/>
      <c r="G5" s="9" t="e">
        <f>#REF!</f>
        <v>#REF!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5">
      <c r="A6" s="3"/>
      <c r="B6" s="3"/>
      <c r="C6" s="3"/>
      <c r="D6" s="3"/>
      <c r="E6" s="3"/>
      <c r="F6" s="3"/>
      <c r="G6" s="3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5">
      <c r="A7" s="10" t="s">
        <v>1</v>
      </c>
      <c r="B7" s="3"/>
      <c r="C7" s="3"/>
      <c r="D7" s="3"/>
      <c r="E7" s="13"/>
      <c r="F7" s="3"/>
      <c r="G7" s="3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5">
      <c r="A8" s="10"/>
      <c r="B8" s="3"/>
      <c r="C8" s="3"/>
      <c r="D8" s="3"/>
      <c r="E8" s="13"/>
      <c r="F8" s="11"/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19" ht="15">
      <c r="A9" s="3" t="s">
        <v>97</v>
      </c>
      <c r="B9" s="3"/>
      <c r="C9" s="3"/>
      <c r="D9" s="3"/>
      <c r="E9" s="201">
        <v>1080000</v>
      </c>
      <c r="F9" s="11"/>
      <c r="G9" s="11">
        <v>1080000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ht="15">
      <c r="A10" s="3"/>
      <c r="B10" s="3"/>
      <c r="C10" s="3"/>
      <c r="D10" s="3"/>
      <c r="E10" s="13"/>
      <c r="F10" s="11"/>
      <c r="G10" s="1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ht="15">
      <c r="A11" s="3" t="s">
        <v>4</v>
      </c>
      <c r="B11" s="3"/>
      <c r="C11" s="3"/>
      <c r="D11" s="3"/>
      <c r="E11" s="13"/>
      <c r="F11" s="11"/>
      <c r="G11" s="1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ht="15">
      <c r="A12" s="3"/>
      <c r="B12" s="3" t="s">
        <v>22</v>
      </c>
      <c r="C12" s="3"/>
      <c r="D12" s="3"/>
      <c r="E12" s="204">
        <v>1434.32</v>
      </c>
      <c r="F12" s="15"/>
      <c r="G12" s="229">
        <v>430.14</v>
      </c>
      <c r="H12" s="228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ht="15">
      <c r="A13" s="3"/>
      <c r="B13" s="3" t="s">
        <v>103</v>
      </c>
      <c r="C13" s="3"/>
      <c r="D13" s="3"/>
      <c r="E13" s="202">
        <v>0</v>
      </c>
      <c r="F13" s="15"/>
      <c r="G13" s="240">
        <v>800</v>
      </c>
      <c r="H13" s="228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ht="15">
      <c r="A14" s="3"/>
      <c r="B14" s="3" t="s">
        <v>104</v>
      </c>
      <c r="C14" s="3"/>
      <c r="D14" s="3"/>
      <c r="E14" s="17">
        <f>K14</f>
        <v>372452.94</v>
      </c>
      <c r="F14" s="15"/>
      <c r="G14" s="240">
        <v>347378.79</v>
      </c>
      <c r="H14" s="238" t="s">
        <v>117</v>
      </c>
      <c r="I14" s="3" t="s">
        <v>134</v>
      </c>
      <c r="J14" s="12"/>
      <c r="K14" s="201">
        <v>372452.94</v>
      </c>
      <c r="L14" s="12"/>
      <c r="M14" s="12"/>
      <c r="N14" s="12"/>
      <c r="O14" s="12"/>
      <c r="P14" s="12"/>
      <c r="Q14" s="12"/>
      <c r="R14" s="12"/>
      <c r="S14" s="12"/>
    </row>
    <row r="15" spans="1:19" ht="15">
      <c r="A15" s="3"/>
      <c r="B15" s="3"/>
      <c r="C15" s="3"/>
      <c r="D15" s="3"/>
      <c r="E15" s="20">
        <f>SUM(E12:E14)</f>
        <v>373887.26</v>
      </c>
      <c r="F15" s="15"/>
      <c r="G15" s="242">
        <f>SUM(G12:G14)</f>
        <v>348608.93</v>
      </c>
      <c r="H15" s="228"/>
      <c r="I15" s="5"/>
      <c r="J15" s="5"/>
      <c r="K15" s="21"/>
      <c r="L15" s="12"/>
      <c r="M15" s="12"/>
      <c r="N15" s="12"/>
      <c r="O15" s="12"/>
      <c r="P15" s="12"/>
      <c r="Q15" s="12"/>
      <c r="R15" s="12"/>
      <c r="S15" s="12"/>
    </row>
    <row r="16" spans="1:19" ht="15">
      <c r="A16" s="3"/>
      <c r="B16" s="3"/>
      <c r="C16" s="3"/>
      <c r="D16" s="3"/>
      <c r="E16" s="23"/>
      <c r="F16" s="11"/>
      <c r="G16" s="24"/>
      <c r="H16" s="12"/>
      <c r="I16" s="12"/>
      <c r="J16" s="12"/>
      <c r="K16" s="13"/>
      <c r="L16" s="12"/>
      <c r="M16" s="12"/>
      <c r="N16" s="12"/>
      <c r="O16" s="12"/>
      <c r="P16" s="12"/>
      <c r="Q16" s="12"/>
      <c r="R16" s="12"/>
      <c r="S16" s="12"/>
    </row>
    <row r="17" spans="1:19" ht="15">
      <c r="A17" s="3" t="s">
        <v>98</v>
      </c>
      <c r="B17" s="3"/>
      <c r="C17" s="3"/>
      <c r="D17" s="3"/>
      <c r="E17" s="13"/>
      <c r="F17" s="11"/>
      <c r="G17" s="1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5">
      <c r="A18" s="3"/>
      <c r="B18" s="3" t="s">
        <v>28</v>
      </c>
      <c r="C18" s="3"/>
      <c r="D18" s="3"/>
      <c r="E18" s="204">
        <v>0</v>
      </c>
      <c r="F18" s="15"/>
      <c r="G18" s="229">
        <v>1556.02</v>
      </c>
      <c r="H18" s="228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5">
      <c r="A19" s="3"/>
      <c r="B19" s="3" t="s">
        <v>130</v>
      </c>
      <c r="C19" s="3"/>
      <c r="D19" s="3"/>
      <c r="E19" s="17">
        <f>K19</f>
        <v>65299.21</v>
      </c>
      <c r="F19" s="15"/>
      <c r="G19" s="240">
        <v>54000</v>
      </c>
      <c r="H19" s="238" t="s">
        <v>117</v>
      </c>
      <c r="I19" s="3" t="s">
        <v>95</v>
      </c>
      <c r="J19" s="12"/>
      <c r="K19" s="201">
        <v>65299.21</v>
      </c>
      <c r="L19" s="12"/>
      <c r="M19" s="12"/>
      <c r="N19" s="12"/>
      <c r="O19" s="12"/>
      <c r="P19" s="12"/>
      <c r="Q19" s="12"/>
      <c r="R19" s="12"/>
      <c r="S19" s="12"/>
    </row>
    <row r="20" spans="1:19" ht="15">
      <c r="A20" s="3"/>
      <c r="B20" s="3" t="s">
        <v>131</v>
      </c>
      <c r="C20" s="3"/>
      <c r="D20" s="3"/>
      <c r="E20" s="17">
        <f>K20</f>
        <v>0</v>
      </c>
      <c r="F20" s="15"/>
      <c r="G20" s="240">
        <v>11299.21</v>
      </c>
      <c r="H20" s="238" t="s">
        <v>117</v>
      </c>
      <c r="I20" s="3" t="s">
        <v>135</v>
      </c>
      <c r="J20" s="12"/>
      <c r="K20" s="201">
        <v>0</v>
      </c>
      <c r="L20" s="12"/>
      <c r="M20" s="12"/>
      <c r="N20" s="12"/>
      <c r="O20" s="12"/>
      <c r="P20" s="12"/>
      <c r="Q20" s="12"/>
      <c r="R20" s="12"/>
      <c r="S20" s="12"/>
    </row>
    <row r="21" spans="1:19" ht="15">
      <c r="A21" s="3"/>
      <c r="B21" s="3" t="s">
        <v>27</v>
      </c>
      <c r="C21" s="3"/>
      <c r="D21" s="3"/>
      <c r="E21" s="202">
        <v>8055.92</v>
      </c>
      <c r="F21" s="15"/>
      <c r="G21" s="240">
        <v>12176.58</v>
      </c>
      <c r="H21" s="228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5">
      <c r="A22" s="3"/>
      <c r="B22" s="3"/>
      <c r="C22" s="3"/>
      <c r="D22" s="3"/>
      <c r="E22" s="20">
        <f>SUM(E18:E21)</f>
        <v>73355.13</v>
      </c>
      <c r="F22" s="15"/>
      <c r="G22" s="242">
        <f>SUM(G18:G21)</f>
        <v>79031.81</v>
      </c>
      <c r="H22" s="228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5">
      <c r="A23" s="3"/>
      <c r="B23" s="3"/>
      <c r="C23" s="3"/>
      <c r="D23" s="3"/>
      <c r="E23" s="23"/>
      <c r="F23" s="11"/>
      <c r="G23" s="24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5">
      <c r="A24" s="3" t="s">
        <v>6</v>
      </c>
      <c r="B24" s="3"/>
      <c r="C24" s="3"/>
      <c r="D24" s="3"/>
      <c r="E24" s="13">
        <f>E15-E22</f>
        <v>300532.13</v>
      </c>
      <c r="F24" s="11"/>
      <c r="G24" s="11">
        <f>G15-G22</f>
        <v>269577.12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5">
      <c r="A25" s="5"/>
      <c r="B25" s="3"/>
      <c r="C25" s="3"/>
      <c r="D25" s="3"/>
      <c r="E25" s="13"/>
      <c r="F25" s="11"/>
      <c r="G25" s="11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5">
      <c r="A26" s="3"/>
      <c r="B26" s="3"/>
      <c r="C26" s="3"/>
      <c r="D26" s="3"/>
      <c r="E26" s="25">
        <f>E9+E24</f>
        <v>1380532.13</v>
      </c>
      <c r="F26" s="11"/>
      <c r="G26" s="26">
        <f>G9+G24</f>
        <v>1349577.12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5">
      <c r="A27" s="3"/>
      <c r="B27" s="3"/>
      <c r="C27" s="3"/>
      <c r="D27" s="3"/>
      <c r="E27" s="27"/>
      <c r="F27" s="11"/>
      <c r="G27" s="28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5">
      <c r="A28" s="3"/>
      <c r="B28" s="3"/>
      <c r="C28" s="3"/>
      <c r="D28" s="3"/>
      <c r="E28" s="13"/>
      <c r="F28" s="11"/>
      <c r="G28" s="11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5">
      <c r="A29" s="10" t="s">
        <v>7</v>
      </c>
      <c r="B29" s="3"/>
      <c r="C29" s="3"/>
      <c r="D29" s="3"/>
      <c r="E29" s="13"/>
      <c r="F29" s="11"/>
      <c r="G29" s="11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5">
      <c r="A30" s="3"/>
      <c r="B30" s="3"/>
      <c r="C30" s="3"/>
      <c r="D30" s="3"/>
      <c r="E30" s="13"/>
      <c r="F30" s="11"/>
      <c r="G30" s="11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5">
      <c r="A31" s="3" t="s">
        <v>8</v>
      </c>
      <c r="B31" s="3"/>
      <c r="C31" s="3"/>
      <c r="D31" s="3"/>
      <c r="E31" s="201">
        <v>300000</v>
      </c>
      <c r="F31" s="11"/>
      <c r="G31" s="11">
        <v>300000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5">
      <c r="A32" s="3" t="s">
        <v>76</v>
      </c>
      <c r="B32" s="3"/>
      <c r="C32" s="3"/>
      <c r="D32" s="3"/>
      <c r="E32" s="201">
        <v>801421</v>
      </c>
      <c r="F32" s="11"/>
      <c r="G32" s="11">
        <v>801421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5">
      <c r="A33" s="3" t="s">
        <v>10</v>
      </c>
      <c r="B33" s="3"/>
      <c r="C33" s="3"/>
      <c r="D33" s="3"/>
      <c r="E33" s="13">
        <f>E81</f>
        <v>279111.13</v>
      </c>
      <c r="F33" s="11"/>
      <c r="G33" s="11">
        <f>G81</f>
        <v>248156.12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5">
      <c r="A34" s="5"/>
      <c r="B34" s="3"/>
      <c r="C34" s="3"/>
      <c r="D34" s="3"/>
      <c r="E34" s="13"/>
      <c r="F34" s="11"/>
      <c r="G34" s="11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5">
      <c r="A35" s="3"/>
      <c r="B35" s="3"/>
      <c r="C35" s="3"/>
      <c r="D35" s="3"/>
      <c r="E35" s="25">
        <f>SUM(E31:E33)</f>
        <v>1380532.13</v>
      </c>
      <c r="F35" s="11"/>
      <c r="G35" s="26">
        <f>SUM(G31:G33)</f>
        <v>1349577.12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5">
      <c r="A36" s="3"/>
      <c r="B36" s="3"/>
      <c r="C36" s="3"/>
      <c r="D36" s="3"/>
      <c r="E36" s="27"/>
      <c r="F36" s="11"/>
      <c r="G36" s="27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5">
      <c r="A37" s="3"/>
      <c r="B37" s="3"/>
      <c r="C37" s="3"/>
      <c r="D37" s="3"/>
      <c r="E37" s="13"/>
      <c r="F37" s="11"/>
      <c r="G37" s="11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5">
      <c r="A38" s="3"/>
      <c r="B38" s="3"/>
      <c r="C38" s="3"/>
      <c r="D38" s="3"/>
      <c r="E38" s="13"/>
      <c r="F38" s="11"/>
      <c r="G38" s="11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5">
      <c r="A39" s="30"/>
      <c r="B39" s="3"/>
      <c r="C39" s="3"/>
      <c r="D39" s="3"/>
      <c r="E39" s="13"/>
      <c r="F39" s="11"/>
      <c r="G39" s="11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5">
      <c r="A40" s="3"/>
      <c r="B40" s="3"/>
      <c r="C40" s="3"/>
      <c r="D40" s="3"/>
      <c r="E40" s="13"/>
      <c r="F40" s="11"/>
      <c r="G40" s="11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5">
      <c r="A41" s="3"/>
      <c r="B41" s="3"/>
      <c r="C41" s="3"/>
      <c r="D41" s="3"/>
      <c r="E41" s="13"/>
      <c r="F41" s="11"/>
      <c r="G41" s="11"/>
      <c r="H41" s="12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ht="15">
      <c r="A42" s="3"/>
      <c r="B42" s="5"/>
      <c r="C42" s="5"/>
      <c r="D42" s="5"/>
      <c r="E42" s="5"/>
      <c r="F42" s="5"/>
      <c r="G42" s="5"/>
      <c r="H42" s="12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ht="15">
      <c r="A43" s="3"/>
      <c r="B43" s="3"/>
      <c r="C43" s="3"/>
      <c r="D43" s="3"/>
      <c r="E43" s="13"/>
      <c r="F43" s="11"/>
      <c r="G43" s="11"/>
      <c r="H43" s="12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ht="15">
      <c r="A44" s="2" t="s">
        <v>128</v>
      </c>
      <c r="B44" s="3"/>
      <c r="C44" s="3"/>
      <c r="D44" s="3"/>
      <c r="E44" s="13"/>
      <c r="F44" s="11"/>
      <c r="G44" s="4" t="e">
        <f>#REF!</f>
        <v>#REF!</v>
      </c>
      <c r="H44" s="12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ht="15">
      <c r="A45" s="2" t="e">
        <f>#REF!</f>
        <v>#REF!</v>
      </c>
      <c r="B45" s="3"/>
      <c r="C45" s="3"/>
      <c r="D45" s="3"/>
      <c r="E45" s="13"/>
      <c r="F45" s="11"/>
      <c r="G45" s="11"/>
      <c r="H45" s="12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ht="15">
      <c r="A46" s="3"/>
      <c r="B46" s="3"/>
      <c r="C46" s="3"/>
      <c r="D46" s="3"/>
      <c r="E46" s="13"/>
      <c r="F46" s="11"/>
      <c r="G46" s="11"/>
      <c r="H46" s="12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ht="15">
      <c r="A47" s="6"/>
      <c r="B47" s="6"/>
      <c r="C47" s="6"/>
      <c r="D47" s="6"/>
      <c r="E47" s="25"/>
      <c r="F47" s="26"/>
      <c r="G47" s="26"/>
      <c r="H47" s="12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ht="15">
      <c r="A48" s="3"/>
      <c r="B48" s="2"/>
      <c r="C48" s="3"/>
      <c r="D48" s="3"/>
      <c r="E48" s="38"/>
      <c r="F48" s="11"/>
      <c r="G48" s="11"/>
      <c r="H48" s="12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ht="15">
      <c r="A49" s="3"/>
      <c r="B49" s="3"/>
      <c r="C49" s="3"/>
      <c r="D49" s="3"/>
      <c r="E49" s="13"/>
      <c r="F49" s="11"/>
      <c r="G49" s="11"/>
      <c r="H49" s="12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ht="15">
      <c r="A50" s="3"/>
      <c r="B50" s="3"/>
      <c r="C50" s="3"/>
      <c r="D50" s="3"/>
      <c r="E50" s="13"/>
      <c r="F50" s="11"/>
      <c r="G50" s="11"/>
      <c r="H50" s="12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 ht="15">
      <c r="A51" s="3"/>
      <c r="B51" s="3"/>
      <c r="C51" s="3"/>
      <c r="D51" s="3"/>
      <c r="E51" s="31" t="e">
        <f>#REF!</f>
        <v>#REF!</v>
      </c>
      <c r="F51" s="3"/>
      <c r="G51" s="9" t="e">
        <f>#REF!</f>
        <v>#REF!</v>
      </c>
      <c r="H51" s="12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ht="15">
      <c r="A52" s="3"/>
      <c r="B52" s="3"/>
      <c r="C52" s="3"/>
      <c r="D52" s="3"/>
      <c r="E52" s="13"/>
      <c r="F52" s="11"/>
      <c r="G52" s="11"/>
      <c r="H52" s="12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19" ht="15">
      <c r="A53" s="3" t="s">
        <v>99</v>
      </c>
      <c r="B53" s="3"/>
      <c r="C53" s="3"/>
      <c r="D53" s="3"/>
      <c r="E53" s="201">
        <v>48624.15</v>
      </c>
      <c r="F53" s="11"/>
      <c r="G53" s="11">
        <v>89367.01</v>
      </c>
      <c r="H53" s="11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:19" ht="15">
      <c r="A54" s="3"/>
      <c r="B54" s="3"/>
      <c r="C54" s="3"/>
      <c r="D54" s="3"/>
      <c r="E54" s="13"/>
      <c r="F54" s="11"/>
      <c r="G54" s="11"/>
      <c r="H54" s="11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1:19" ht="15">
      <c r="A55" s="3" t="s">
        <v>79</v>
      </c>
      <c r="B55" s="3"/>
      <c r="C55" s="3"/>
      <c r="D55" s="3"/>
      <c r="E55" s="3"/>
      <c r="F55" s="3"/>
      <c r="G55" s="3"/>
      <c r="H55" s="11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1:19" ht="15">
      <c r="A56" s="3"/>
      <c r="B56" s="3" t="s">
        <v>51</v>
      </c>
      <c r="C56" s="3"/>
      <c r="D56" s="3"/>
      <c r="E56" s="204">
        <v>780.08</v>
      </c>
      <c r="F56" s="15"/>
      <c r="G56" s="229">
        <v>1013.44</v>
      </c>
      <c r="H56" s="169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1:19" ht="15">
      <c r="A57" s="3"/>
      <c r="B57" s="3" t="s">
        <v>106</v>
      </c>
      <c r="C57" s="3"/>
      <c r="D57" s="3"/>
      <c r="E57" s="202">
        <v>2187</v>
      </c>
      <c r="F57" s="15"/>
      <c r="G57" s="240">
        <v>4191</v>
      </c>
      <c r="H57" s="169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ht="15">
      <c r="A58" s="3"/>
      <c r="B58" s="3"/>
      <c r="C58" s="3"/>
      <c r="D58" s="3"/>
      <c r="E58" s="42">
        <f>SUM(E56:E57)</f>
        <v>2967.08</v>
      </c>
      <c r="F58" s="44"/>
      <c r="G58" s="243">
        <f>SUM(G56:G57)</f>
        <v>5204.4400000000005</v>
      </c>
      <c r="H58" s="169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19" ht="15">
      <c r="A59" s="3"/>
      <c r="B59" s="3"/>
      <c r="C59" s="3"/>
      <c r="D59" s="3"/>
      <c r="E59" s="43"/>
      <c r="F59" s="3"/>
      <c r="G59" s="43"/>
      <c r="H59" s="11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 ht="15">
      <c r="A60" s="2" t="s">
        <v>80</v>
      </c>
      <c r="B60" s="3"/>
      <c r="C60" s="3"/>
      <c r="D60" s="3"/>
      <c r="E60" s="38">
        <f>E53-E58</f>
        <v>45657.07</v>
      </c>
      <c r="F60" s="2"/>
      <c r="G60" s="37">
        <f>G53-G58</f>
        <v>84162.56999999999</v>
      </c>
      <c r="H60" s="11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19" ht="15">
      <c r="A61" s="3"/>
      <c r="B61" s="3"/>
      <c r="C61" s="3"/>
      <c r="D61" s="3"/>
      <c r="E61" s="13"/>
      <c r="F61" s="11"/>
      <c r="G61" s="11"/>
      <c r="H61" s="11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15">
      <c r="A62" s="7" t="s">
        <v>12</v>
      </c>
      <c r="B62" s="3"/>
      <c r="C62" s="3"/>
      <c r="D62" s="3"/>
      <c r="E62" s="13"/>
      <c r="F62" s="11"/>
      <c r="G62" s="11"/>
      <c r="H62" s="11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ht="15">
      <c r="A63" s="7" t="s">
        <v>13</v>
      </c>
      <c r="B63" s="3"/>
      <c r="C63" s="3"/>
      <c r="D63" s="3"/>
      <c r="E63" s="13"/>
      <c r="F63" s="11"/>
      <c r="G63" s="11"/>
      <c r="H63" s="11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ht="15">
      <c r="A64" s="3"/>
      <c r="B64" s="3" t="s">
        <v>132</v>
      </c>
      <c r="C64" s="3"/>
      <c r="D64" s="3"/>
      <c r="E64" s="204">
        <v>0</v>
      </c>
      <c r="F64" s="15"/>
      <c r="G64" s="229">
        <v>1200</v>
      </c>
      <c r="H64" s="169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ht="15">
      <c r="A65" s="3"/>
      <c r="B65" s="3" t="s">
        <v>45</v>
      </c>
      <c r="C65" s="3"/>
      <c r="D65" s="3"/>
      <c r="E65" s="202">
        <v>30</v>
      </c>
      <c r="F65" s="15"/>
      <c r="G65" s="240">
        <v>67.5</v>
      </c>
      <c r="H65" s="169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15">
      <c r="A66" s="3"/>
      <c r="B66" s="3" t="s">
        <v>35</v>
      </c>
      <c r="C66" s="3"/>
      <c r="D66" s="3"/>
      <c r="E66" s="202">
        <v>400</v>
      </c>
      <c r="F66" s="15"/>
      <c r="G66" s="240">
        <v>1200</v>
      </c>
      <c r="H66" s="169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ht="15">
      <c r="A67" s="3"/>
      <c r="B67" s="3" t="s">
        <v>34</v>
      </c>
      <c r="C67" s="3"/>
      <c r="D67" s="3"/>
      <c r="E67" s="202">
        <v>90</v>
      </c>
      <c r="F67" s="15"/>
      <c r="G67" s="240">
        <v>170</v>
      </c>
      <c r="H67" s="169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15">
      <c r="A68" s="3"/>
      <c r="B68" s="3" t="s">
        <v>32</v>
      </c>
      <c r="C68" s="3"/>
      <c r="D68" s="3"/>
      <c r="E68" s="202">
        <v>64</v>
      </c>
      <c r="F68" s="15"/>
      <c r="G68" s="240">
        <v>64</v>
      </c>
      <c r="H68" s="169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ht="15">
      <c r="A69" s="3"/>
      <c r="B69" s="3" t="s">
        <v>36</v>
      </c>
      <c r="C69" s="3"/>
      <c r="D69" s="3"/>
      <c r="E69" s="202">
        <v>80</v>
      </c>
      <c r="F69" s="15"/>
      <c r="G69" s="240">
        <v>150</v>
      </c>
      <c r="H69" s="169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2:19" ht="15">
      <c r="B70" s="3" t="s">
        <v>91</v>
      </c>
      <c r="C70" s="3"/>
      <c r="D70" s="3"/>
      <c r="E70" s="202">
        <v>0</v>
      </c>
      <c r="F70" s="15"/>
      <c r="G70" s="240">
        <v>150</v>
      </c>
      <c r="H70" s="169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2:19" ht="15">
      <c r="B71" s="3" t="s">
        <v>133</v>
      </c>
      <c r="C71" s="3"/>
      <c r="D71" s="3"/>
      <c r="E71" s="202">
        <v>0</v>
      </c>
      <c r="F71" s="15"/>
      <c r="G71" s="240">
        <v>1000</v>
      </c>
      <c r="H71" s="169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2:19" ht="15">
      <c r="B72" s="3" t="s">
        <v>107</v>
      </c>
      <c r="C72" s="3"/>
      <c r="D72" s="3"/>
      <c r="E72" s="202">
        <v>2000</v>
      </c>
      <c r="F72" s="15"/>
      <c r="G72" s="240">
        <v>0</v>
      </c>
      <c r="H72" s="169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2:19" ht="15">
      <c r="B73" s="3"/>
      <c r="C73" s="3"/>
      <c r="D73" s="3"/>
      <c r="E73" s="14">
        <f>SUM(E64:E72)</f>
        <v>2664</v>
      </c>
      <c r="F73" s="15"/>
      <c r="G73" s="241">
        <f>SUM(G64:G72)</f>
        <v>4001.5</v>
      </c>
      <c r="H73" s="169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5:19" ht="15">
      <c r="E74" s="32"/>
      <c r="G74" s="32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ht="15">
      <c r="A75" s="3"/>
      <c r="B75" s="3"/>
      <c r="C75" s="3"/>
      <c r="D75" s="3"/>
      <c r="H75" s="11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ht="15">
      <c r="A76" s="3" t="s">
        <v>16</v>
      </c>
      <c r="B76" s="3"/>
      <c r="C76" s="3"/>
      <c r="D76" s="3"/>
      <c r="E76" s="25">
        <f>E60-E73</f>
        <v>42993.07</v>
      </c>
      <c r="F76" s="11"/>
      <c r="G76" s="26">
        <f>G60-G73</f>
        <v>80161.06999999999</v>
      </c>
      <c r="H76" s="11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ht="15">
      <c r="A77" s="3"/>
      <c r="B77" s="3"/>
      <c r="C77" s="3"/>
      <c r="D77" s="3"/>
      <c r="E77" s="13"/>
      <c r="F77" s="11"/>
      <c r="G77" s="11"/>
      <c r="H77" s="11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19" ht="15">
      <c r="A78" s="3" t="s">
        <v>83</v>
      </c>
      <c r="B78" s="3"/>
      <c r="C78" s="3"/>
      <c r="D78" s="3"/>
      <c r="E78" s="201">
        <v>-12038.06</v>
      </c>
      <c r="F78" s="11"/>
      <c r="G78" s="11">
        <v>-21797.46</v>
      </c>
      <c r="H78" s="11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ht="15">
      <c r="A79" s="3"/>
      <c r="B79" s="3"/>
      <c r="C79" s="3"/>
      <c r="D79" s="3"/>
      <c r="E79" s="23">
        <f>SUM(E76:E78)</f>
        <v>30955.010000000002</v>
      </c>
      <c r="F79" s="11"/>
      <c r="G79" s="24">
        <f>SUM(G76:G78)</f>
        <v>58363.60999999999</v>
      </c>
      <c r="H79" s="11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 ht="15">
      <c r="A80" s="3" t="s">
        <v>129</v>
      </c>
      <c r="B80" s="3"/>
      <c r="C80" s="3"/>
      <c r="D80" s="3"/>
      <c r="E80" s="201">
        <v>248156.12</v>
      </c>
      <c r="F80" s="11"/>
      <c r="G80" s="11">
        <v>189792.51</v>
      </c>
      <c r="H80" s="11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 ht="15">
      <c r="A81" s="3" t="s">
        <v>19</v>
      </c>
      <c r="B81" s="3"/>
      <c r="C81" s="3"/>
      <c r="D81" s="3"/>
      <c r="E81" s="25">
        <f>E80+E79</f>
        <v>279111.13</v>
      </c>
      <c r="F81" s="11"/>
      <c r="G81" s="26">
        <f>G80+G79</f>
        <v>248156.12</v>
      </c>
      <c r="H81" s="11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1:19" ht="15">
      <c r="A82" s="3"/>
      <c r="B82" s="3"/>
      <c r="C82" s="3"/>
      <c r="D82" s="3"/>
      <c r="E82" s="27"/>
      <c r="F82" s="11"/>
      <c r="G82" s="28"/>
      <c r="H82" s="11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1:19" ht="15">
      <c r="A83" s="5"/>
      <c r="B83" s="5"/>
      <c r="C83" s="5"/>
      <c r="D83" s="5"/>
      <c r="E83" s="47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1:19" ht="15">
      <c r="A84" s="30"/>
      <c r="B84" s="5"/>
      <c r="C84" s="5"/>
      <c r="D84" s="5"/>
      <c r="E84" s="47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1:19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18:19" ht="15">
      <c r="R86" s="5"/>
      <c r="S86" s="5"/>
    </row>
    <row r="87" spans="18:19" ht="15">
      <c r="R87" s="5"/>
      <c r="S87" s="5"/>
    </row>
    <row r="88" spans="18:19" ht="15">
      <c r="R88" s="5"/>
      <c r="S88" s="5"/>
    </row>
    <row r="89" spans="18:19" ht="15">
      <c r="R89" s="5"/>
      <c r="S89" s="5"/>
    </row>
    <row r="90" spans="18:19" ht="15">
      <c r="R90" s="5"/>
      <c r="S90" s="5"/>
    </row>
    <row r="91" spans="18:19" ht="15">
      <c r="R91" s="5"/>
      <c r="S91" s="5"/>
    </row>
    <row r="92" spans="18:19" ht="15">
      <c r="R92" s="5"/>
      <c r="S92" s="5"/>
    </row>
    <row r="93" spans="18:19" ht="15">
      <c r="R93" s="5"/>
      <c r="S93" s="5"/>
    </row>
    <row r="94" spans="18:19" ht="15">
      <c r="R94" s="5"/>
      <c r="S94" s="5"/>
    </row>
    <row r="95" spans="18:19" ht="15">
      <c r="R95" s="5"/>
      <c r="S95" s="5"/>
    </row>
    <row r="96" spans="18:19" ht="15">
      <c r="R96" s="5"/>
      <c r="S96" s="5"/>
    </row>
    <row r="97" spans="18:19" ht="15">
      <c r="R97" s="5"/>
      <c r="S97" s="5"/>
    </row>
    <row r="98" spans="18:19" ht="15">
      <c r="R98" s="5"/>
      <c r="S98" s="5"/>
    </row>
    <row r="99" spans="18:19" ht="15">
      <c r="R99" s="5"/>
      <c r="S99" s="5"/>
    </row>
    <row r="100" spans="18:19" ht="15">
      <c r="R100" s="5"/>
      <c r="S100" s="5"/>
    </row>
    <row r="101" spans="18:19" ht="15">
      <c r="R101" s="5"/>
      <c r="S101" s="5"/>
    </row>
    <row r="102" spans="18:19" ht="15">
      <c r="R102" s="5"/>
      <c r="S102" s="5"/>
    </row>
    <row r="103" spans="18:19" ht="15">
      <c r="R103" s="5"/>
      <c r="S103" s="5"/>
    </row>
    <row r="104" spans="18:19" ht="15">
      <c r="R104" s="5"/>
      <c r="S104" s="5"/>
    </row>
    <row r="105" spans="18:19" ht="15">
      <c r="R105" s="5"/>
      <c r="S105" s="5"/>
    </row>
    <row r="106" spans="18:19" ht="15">
      <c r="R106" s="5"/>
      <c r="S106" s="5"/>
    </row>
    <row r="107" spans="18:19" ht="15">
      <c r="R107" s="5"/>
      <c r="S107" s="5"/>
    </row>
    <row r="108" spans="18:19" ht="15">
      <c r="R108" s="5"/>
      <c r="S108" s="5"/>
    </row>
    <row r="109" spans="18:19" ht="15">
      <c r="R109" s="5"/>
      <c r="S109" s="5"/>
    </row>
    <row r="110" spans="18:19" ht="15">
      <c r="R110" s="5"/>
      <c r="S110" s="5"/>
    </row>
    <row r="111" spans="18:19" ht="15">
      <c r="R111" s="5"/>
      <c r="S111" s="5"/>
    </row>
    <row r="112" spans="18:19" ht="15">
      <c r="R112" s="5"/>
      <c r="S112" s="5"/>
    </row>
    <row r="113" spans="18:19" ht="15">
      <c r="R113" s="5"/>
      <c r="S113" s="5"/>
    </row>
    <row r="114" spans="18:19" ht="15">
      <c r="R114" s="5"/>
      <c r="S114" s="5"/>
    </row>
    <row r="115" spans="18:19" ht="15">
      <c r="R115" s="5"/>
      <c r="S115" s="5"/>
    </row>
    <row r="116" spans="18:19" ht="15">
      <c r="R116" s="5"/>
      <c r="S116" s="5"/>
    </row>
    <row r="117" spans="18:19" ht="15">
      <c r="R117" s="5"/>
      <c r="S117" s="5"/>
    </row>
    <row r="118" spans="18:19" ht="15">
      <c r="R118" s="5"/>
      <c r="S118" s="5"/>
    </row>
    <row r="119" spans="18:19" ht="15">
      <c r="R119" s="5"/>
      <c r="S119" s="5"/>
    </row>
    <row r="120" spans="18:19" ht="15">
      <c r="R120" s="5"/>
      <c r="S120" s="5"/>
    </row>
    <row r="121" spans="18:19" ht="15">
      <c r="R121" s="5"/>
      <c r="S121" s="5"/>
    </row>
    <row r="122" spans="18:19" ht="15">
      <c r="R122" s="5"/>
      <c r="S122" s="5"/>
    </row>
    <row r="123" spans="18:19" ht="15">
      <c r="R123" s="5"/>
      <c r="S123" s="5"/>
    </row>
    <row r="124" spans="18:19" ht="15">
      <c r="R124" s="5"/>
      <c r="S124" s="5"/>
    </row>
    <row r="125" spans="18:19" ht="15">
      <c r="R125" s="5"/>
      <c r="S125" s="5"/>
    </row>
    <row r="126" spans="18:19" ht="15">
      <c r="R126" s="5"/>
      <c r="S126" s="5"/>
    </row>
    <row r="127" spans="18:19" ht="15">
      <c r="R127" s="5"/>
      <c r="S127" s="5"/>
    </row>
    <row r="128" spans="18:19" ht="15">
      <c r="R128" s="5"/>
      <c r="S128" s="5"/>
    </row>
    <row r="129" spans="18:19" ht="15">
      <c r="R129" s="5"/>
      <c r="S129" s="5"/>
    </row>
    <row r="130" spans="18:19" ht="15">
      <c r="R130" s="5"/>
      <c r="S130" s="5"/>
    </row>
    <row r="131" spans="18:19" ht="15">
      <c r="R131" s="5"/>
      <c r="S131" s="5"/>
    </row>
  </sheetData>
  <printOptions/>
  <pageMargins left="0.7874015748031497" right="0.5905511811023623" top="0.5905511811023623" bottom="0.3937007874015748" header="0" footer="0"/>
  <pageSetup orientation="portrait" scale="99" r:id="rId1"/>
  <rowBreaks count="1" manualBreakCount="1">
    <brk id="40" max="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3"/>
  <sheetViews>
    <sheetView showOutlineSymbols="0" zoomScale="87" zoomScaleNormal="87" workbookViewId="0" topLeftCell="A9">
      <selection activeCell="I24" sqref="I24"/>
    </sheetView>
  </sheetViews>
  <sheetFormatPr defaultColWidth="8.88671875" defaultRowHeight="15"/>
  <cols>
    <col min="1" max="1" width="3.6640625" style="1" customWidth="1"/>
    <col min="2" max="2" width="15.6640625" style="1" customWidth="1"/>
    <col min="3" max="4" width="10.6640625" style="1" customWidth="1"/>
    <col min="5" max="5" width="11.6640625" style="1" customWidth="1"/>
    <col min="6" max="6" width="3.6640625" style="1" customWidth="1"/>
    <col min="7" max="7" width="11.6640625" style="1" customWidth="1"/>
    <col min="8" max="8" width="9.6640625" style="1" customWidth="1"/>
    <col min="9" max="9" width="3.6640625" style="1" customWidth="1"/>
    <col min="10" max="10" width="9.6640625" style="1" customWidth="1"/>
    <col min="11" max="11" width="10.4453125" style="1" customWidth="1"/>
    <col min="12" max="16384" width="9.6640625" style="1" customWidth="1"/>
  </cols>
  <sheetData>
    <row r="1" spans="1:12" ht="15">
      <c r="A1" s="2" t="s">
        <v>136</v>
      </c>
      <c r="B1" s="3"/>
      <c r="C1" s="3"/>
      <c r="D1" s="3"/>
      <c r="E1" s="3"/>
      <c r="F1" s="3"/>
      <c r="G1" s="4" t="e">
        <f>#REF!</f>
        <v>#REF!</v>
      </c>
      <c r="H1" s="5"/>
      <c r="I1" s="5"/>
      <c r="J1" s="5"/>
      <c r="K1" s="5"/>
      <c r="L1" s="5"/>
    </row>
    <row r="2" spans="1:12" ht="15">
      <c r="A2" s="2" t="e">
        <f>#REF!</f>
        <v>#REF!</v>
      </c>
      <c r="B2" s="3"/>
      <c r="C2" s="3"/>
      <c r="D2" s="3"/>
      <c r="E2" s="3"/>
      <c r="F2" s="3"/>
      <c r="G2" s="3"/>
      <c r="H2" s="5"/>
      <c r="I2" s="5"/>
      <c r="J2" s="5"/>
      <c r="K2" s="5"/>
      <c r="L2" s="5"/>
    </row>
    <row r="3" spans="1:12" ht="15">
      <c r="A3" s="3"/>
      <c r="B3" s="3"/>
      <c r="C3" s="3"/>
      <c r="D3" s="3"/>
      <c r="E3" s="3"/>
      <c r="F3" s="3"/>
      <c r="G3" s="3"/>
      <c r="H3" s="5"/>
      <c r="I3" s="5"/>
      <c r="J3" s="5"/>
      <c r="K3" s="5"/>
      <c r="L3" s="5"/>
    </row>
    <row r="4" spans="1:12" ht="15">
      <c r="A4" s="6"/>
      <c r="B4" s="6"/>
      <c r="C4" s="6"/>
      <c r="D4" s="6"/>
      <c r="E4" s="6"/>
      <c r="F4" s="6"/>
      <c r="G4" s="6"/>
      <c r="H4" s="5"/>
      <c r="I4" s="5"/>
      <c r="J4" s="5"/>
      <c r="K4" s="5"/>
      <c r="L4" s="5"/>
    </row>
    <row r="5" spans="1:12" ht="15">
      <c r="A5" s="3"/>
      <c r="B5" s="3"/>
      <c r="C5" s="3"/>
      <c r="D5" s="7"/>
      <c r="E5" s="9" t="e">
        <f>#REF!</f>
        <v>#REF!</v>
      </c>
      <c r="F5" s="3"/>
      <c r="G5" s="9" t="e">
        <f>#REF!</f>
        <v>#REF!</v>
      </c>
      <c r="H5" s="5"/>
      <c r="I5" s="5"/>
      <c r="J5" s="5"/>
      <c r="K5" s="5"/>
      <c r="L5" s="5"/>
    </row>
    <row r="6" spans="1:12" ht="15">
      <c r="A6" s="3"/>
      <c r="B6" s="3"/>
      <c r="C6" s="3"/>
      <c r="D6" s="3"/>
      <c r="E6" s="3"/>
      <c r="F6" s="3"/>
      <c r="G6" s="3"/>
      <c r="H6" s="5"/>
      <c r="I6" s="5"/>
      <c r="J6" s="5"/>
      <c r="K6" s="5"/>
      <c r="L6" s="5"/>
    </row>
    <row r="7" spans="1:11" ht="15">
      <c r="A7" s="10" t="s">
        <v>1</v>
      </c>
      <c r="B7" s="3"/>
      <c r="C7" s="3"/>
      <c r="D7" s="3"/>
      <c r="E7" s="13"/>
      <c r="F7" s="3"/>
      <c r="G7" s="3"/>
      <c r="H7" s="5"/>
      <c r="I7" s="5"/>
      <c r="J7" s="5"/>
      <c r="K7" s="5"/>
    </row>
    <row r="8" spans="1:9" ht="15">
      <c r="A8" s="10"/>
      <c r="B8" s="3"/>
      <c r="C8" s="3"/>
      <c r="D8" s="3"/>
      <c r="E8" s="11"/>
      <c r="F8" s="11"/>
      <c r="G8" s="11"/>
      <c r="H8" s="12"/>
      <c r="I8" s="12"/>
    </row>
    <row r="9" spans="1:9" ht="15">
      <c r="A9" s="3" t="s">
        <v>2</v>
      </c>
      <c r="B9" s="3"/>
      <c r="C9" s="3"/>
      <c r="D9" s="3"/>
      <c r="E9" s="201">
        <v>13319.14</v>
      </c>
      <c r="F9" s="11"/>
      <c r="G9" s="11">
        <v>15076</v>
      </c>
      <c r="H9" s="12"/>
      <c r="I9" s="12"/>
    </row>
    <row r="10" spans="1:9" ht="15">
      <c r="A10" s="3"/>
      <c r="B10" s="3"/>
      <c r="C10" s="3"/>
      <c r="D10" s="3"/>
      <c r="E10" s="13"/>
      <c r="F10" s="11"/>
      <c r="G10" s="11"/>
      <c r="H10" s="12"/>
      <c r="I10" s="12"/>
    </row>
    <row r="11" spans="1:12" ht="15">
      <c r="A11" s="3" t="s">
        <v>97</v>
      </c>
      <c r="B11" s="3"/>
      <c r="C11" s="3"/>
      <c r="D11" s="3"/>
      <c r="E11" s="201">
        <f>27000+2560000</f>
        <v>2587000</v>
      </c>
      <c r="F11" s="11"/>
      <c r="G11" s="11">
        <f>27000+2560000</f>
        <v>2587000</v>
      </c>
      <c r="H11" s="11"/>
      <c r="I11" s="12"/>
      <c r="J11" s="12"/>
      <c r="K11" s="12"/>
      <c r="L11" s="12"/>
    </row>
    <row r="12" spans="1:12" ht="15">
      <c r="A12" s="3"/>
      <c r="B12" s="3"/>
      <c r="C12" s="3"/>
      <c r="D12" s="3"/>
      <c r="E12" s="13"/>
      <c r="F12" s="11"/>
      <c r="G12" s="11"/>
      <c r="H12" s="12"/>
      <c r="I12" s="12"/>
      <c r="J12" s="12"/>
      <c r="K12" s="12"/>
      <c r="L12" s="12"/>
    </row>
    <row r="13" spans="1:12" ht="15">
      <c r="A13" s="3" t="s">
        <v>4</v>
      </c>
      <c r="B13" s="3"/>
      <c r="C13" s="3"/>
      <c r="D13" s="3"/>
      <c r="E13" s="13"/>
      <c r="F13" s="11"/>
      <c r="G13" s="11"/>
      <c r="H13" s="12"/>
      <c r="I13" s="12"/>
      <c r="J13" s="12"/>
      <c r="K13" s="12"/>
      <c r="L13" s="12"/>
    </row>
    <row r="14" spans="1:12" ht="15">
      <c r="A14" s="3"/>
      <c r="B14" s="3" t="s">
        <v>22</v>
      </c>
      <c r="C14" s="3"/>
      <c r="D14" s="3"/>
      <c r="E14" s="204">
        <v>26092.06</v>
      </c>
      <c r="F14" s="15"/>
      <c r="G14" s="229">
        <v>85093.13</v>
      </c>
      <c r="H14" s="228"/>
      <c r="I14" s="12"/>
      <c r="J14" s="12"/>
      <c r="K14" s="12"/>
      <c r="L14" s="12"/>
    </row>
    <row r="15" spans="1:12" ht="15">
      <c r="A15" s="3"/>
      <c r="B15" s="3" t="s">
        <v>23</v>
      </c>
      <c r="C15" s="3"/>
      <c r="D15" s="3"/>
      <c r="E15" s="202">
        <v>40053.04</v>
      </c>
      <c r="F15" s="15"/>
      <c r="G15" s="240">
        <v>34891.12</v>
      </c>
      <c r="H15" s="228"/>
      <c r="I15" s="12"/>
      <c r="J15" s="12"/>
      <c r="K15" s="12"/>
      <c r="L15" s="12"/>
    </row>
    <row r="16" spans="1:12" ht="15">
      <c r="A16" s="3"/>
      <c r="B16" s="3" t="s">
        <v>140</v>
      </c>
      <c r="C16" s="3"/>
      <c r="D16" s="3"/>
      <c r="E16" s="202">
        <v>32930</v>
      </c>
      <c r="F16" s="15"/>
      <c r="G16" s="240">
        <f>32780+800</f>
        <v>33580</v>
      </c>
      <c r="H16" s="238"/>
      <c r="I16" s="13"/>
      <c r="J16" s="13"/>
      <c r="K16" s="13"/>
      <c r="L16" s="5"/>
    </row>
    <row r="17" spans="1:12" ht="15">
      <c r="A17" s="3"/>
      <c r="B17" s="3" t="s">
        <v>141</v>
      </c>
      <c r="C17" s="3"/>
      <c r="D17" s="3"/>
      <c r="E17" s="17">
        <f>K17</f>
        <v>1093326.16</v>
      </c>
      <c r="F17" s="15"/>
      <c r="G17" s="240">
        <v>348000</v>
      </c>
      <c r="H17" s="238" t="s">
        <v>117</v>
      </c>
      <c r="I17" s="11" t="s">
        <v>95</v>
      </c>
      <c r="J17" s="11"/>
      <c r="K17" s="201">
        <v>1093326.16</v>
      </c>
      <c r="L17" s="13"/>
    </row>
    <row r="18" spans="1:12" ht="15">
      <c r="A18" s="3"/>
      <c r="B18" s="3" t="s">
        <v>104</v>
      </c>
      <c r="C18" s="3"/>
      <c r="D18" s="3"/>
      <c r="E18" s="17">
        <f>K18</f>
        <v>0</v>
      </c>
      <c r="F18" s="15"/>
      <c r="G18" s="240">
        <v>610326.16</v>
      </c>
      <c r="H18" s="238" t="s">
        <v>117</v>
      </c>
      <c r="I18" s="11" t="s">
        <v>135</v>
      </c>
      <c r="J18" s="11"/>
      <c r="K18" s="201">
        <v>0</v>
      </c>
      <c r="L18" s="12"/>
    </row>
    <row r="19" spans="1:12" ht="15">
      <c r="A19" s="3"/>
      <c r="B19" s="3"/>
      <c r="C19" s="3"/>
      <c r="D19" s="3"/>
      <c r="E19" s="20">
        <f>SUM(E14:E18)</f>
        <v>1192401.26</v>
      </c>
      <c r="F19" s="15"/>
      <c r="G19" s="242">
        <f>SUM(G14:G18)</f>
        <v>1111890.4100000001</v>
      </c>
      <c r="H19" s="228"/>
      <c r="I19" s="12"/>
      <c r="J19" s="12"/>
      <c r="K19" s="23"/>
      <c r="L19" s="12"/>
    </row>
    <row r="20" spans="1:12" ht="15">
      <c r="A20" s="3"/>
      <c r="B20" s="3"/>
      <c r="C20" s="3"/>
      <c r="D20" s="3"/>
      <c r="E20" s="23"/>
      <c r="F20" s="11"/>
      <c r="G20" s="24"/>
      <c r="H20" s="12"/>
      <c r="I20" s="12"/>
      <c r="J20" s="12"/>
      <c r="K20" s="12"/>
      <c r="L20" s="12"/>
    </row>
    <row r="21" spans="1:12" ht="15">
      <c r="A21" s="3" t="s">
        <v>98</v>
      </c>
      <c r="B21" s="3"/>
      <c r="C21" s="3"/>
      <c r="D21" s="3"/>
      <c r="E21" s="13"/>
      <c r="F21" s="11"/>
      <c r="G21" s="11"/>
      <c r="H21" s="12"/>
      <c r="I21" s="12"/>
      <c r="J21" s="12"/>
      <c r="K21" s="12"/>
      <c r="L21" s="12"/>
    </row>
    <row r="22" spans="1:12" ht="15">
      <c r="A22" s="3"/>
      <c r="B22" s="3" t="s">
        <v>28</v>
      </c>
      <c r="C22" s="3"/>
      <c r="D22" s="3"/>
      <c r="E22" s="204">
        <v>102642.5</v>
      </c>
      <c r="F22" s="15"/>
      <c r="G22" s="229">
        <v>109017.7</v>
      </c>
      <c r="H22" s="238"/>
      <c r="I22" s="13"/>
      <c r="J22" s="13"/>
      <c r="K22" s="13"/>
      <c r="L22" s="12"/>
    </row>
    <row r="23" spans="1:12" ht="15">
      <c r="A23" s="3"/>
      <c r="B23" s="3" t="s">
        <v>27</v>
      </c>
      <c r="C23" s="3"/>
      <c r="D23" s="3"/>
      <c r="E23" s="202">
        <v>721.65</v>
      </c>
      <c r="F23" s="15"/>
      <c r="G23" s="240">
        <v>17245</v>
      </c>
      <c r="H23" s="228"/>
      <c r="I23" s="12"/>
      <c r="J23" s="12"/>
      <c r="K23" s="12"/>
      <c r="L23" s="12"/>
    </row>
    <row r="24" spans="1:12" ht="15">
      <c r="A24" s="3"/>
      <c r="B24" s="3" t="s">
        <v>142</v>
      </c>
      <c r="C24" s="3"/>
      <c r="D24" s="3"/>
      <c r="E24" s="17">
        <f>K26</f>
        <v>621705.88</v>
      </c>
      <c r="F24" s="15"/>
      <c r="G24" s="240">
        <v>571357.58</v>
      </c>
      <c r="H24" s="238" t="s">
        <v>117</v>
      </c>
      <c r="I24" s="11" t="s">
        <v>155</v>
      </c>
      <c r="J24" s="11"/>
      <c r="K24" s="201">
        <v>249252.94</v>
      </c>
      <c r="L24" s="12"/>
    </row>
    <row r="25" spans="1:12" ht="15">
      <c r="A25" s="3"/>
      <c r="B25" s="3" t="s">
        <v>143</v>
      </c>
      <c r="C25" s="3"/>
      <c r="D25" s="3"/>
      <c r="E25" s="202">
        <f>686+52.48</f>
        <v>738.48</v>
      </c>
      <c r="F25" s="15"/>
      <c r="G25" s="240">
        <v>738</v>
      </c>
      <c r="H25" s="228"/>
      <c r="I25" s="11" t="s">
        <v>156</v>
      </c>
      <c r="J25" s="12"/>
      <c r="K25" s="201">
        <v>372452.94</v>
      </c>
      <c r="L25" s="12"/>
    </row>
    <row r="26" spans="1:12" ht="15">
      <c r="A26" s="3"/>
      <c r="B26" s="3"/>
      <c r="C26" s="3"/>
      <c r="D26" s="3"/>
      <c r="E26" s="20">
        <f>SUM(E22:E25)</f>
        <v>725808.51</v>
      </c>
      <c r="F26" s="15"/>
      <c r="G26" s="242">
        <f>SUM(G22:G25)</f>
        <v>698358.2799999999</v>
      </c>
      <c r="H26" s="228"/>
      <c r="I26" s="12"/>
      <c r="J26" s="12"/>
      <c r="K26" s="23">
        <f>K25+K24</f>
        <v>621705.88</v>
      </c>
      <c r="L26" s="12"/>
    </row>
    <row r="27" spans="1:12" ht="15">
      <c r="A27" s="3"/>
      <c r="B27" s="3"/>
      <c r="C27" s="3"/>
      <c r="D27" s="3"/>
      <c r="E27" s="23"/>
      <c r="F27" s="11"/>
      <c r="G27" s="24"/>
      <c r="H27" s="12"/>
      <c r="K27" s="52"/>
      <c r="L27" s="12"/>
    </row>
    <row r="28" spans="1:12" ht="15">
      <c r="A28" s="3" t="s">
        <v>6</v>
      </c>
      <c r="B28" s="3"/>
      <c r="C28" s="3"/>
      <c r="D28" s="3"/>
      <c r="E28" s="13">
        <f>E19-E26</f>
        <v>466592.75</v>
      </c>
      <c r="F28" s="11"/>
      <c r="G28" s="11">
        <f>G19-G26</f>
        <v>413532.13000000024</v>
      </c>
      <c r="H28" s="5"/>
      <c r="I28" s="5"/>
      <c r="J28" s="5"/>
      <c r="K28" s="5"/>
      <c r="L28" s="12"/>
    </row>
    <row r="29" spans="1:12" ht="15">
      <c r="A29" s="5"/>
      <c r="B29" s="3"/>
      <c r="C29" s="3"/>
      <c r="D29" s="3"/>
      <c r="E29" s="13"/>
      <c r="F29" s="11"/>
      <c r="G29" s="11"/>
      <c r="L29" s="12"/>
    </row>
    <row r="30" spans="1:12" ht="15">
      <c r="A30" s="3"/>
      <c r="B30" s="3"/>
      <c r="C30" s="3"/>
      <c r="D30" s="3"/>
      <c r="E30" s="25">
        <f>E9+E11+E28</f>
        <v>3066911.89</v>
      </c>
      <c r="F30" s="11"/>
      <c r="G30" s="26">
        <f>G9+G11+G28</f>
        <v>3015608.1300000004</v>
      </c>
      <c r="H30" s="12"/>
      <c r="I30" s="12"/>
      <c r="J30" s="12"/>
      <c r="K30" s="12"/>
      <c r="L30" s="12"/>
    </row>
    <row r="31" spans="1:12" ht="15">
      <c r="A31" s="3"/>
      <c r="B31" s="3"/>
      <c r="C31" s="3"/>
      <c r="D31" s="3"/>
      <c r="E31" s="27"/>
      <c r="F31" s="11"/>
      <c r="G31" s="28"/>
      <c r="H31" s="12"/>
      <c r="I31" s="12"/>
      <c r="J31" s="12"/>
      <c r="K31" s="12"/>
      <c r="L31" s="12"/>
    </row>
    <row r="32" spans="1:12" ht="15">
      <c r="A32" s="3"/>
      <c r="B32" s="3"/>
      <c r="C32" s="3"/>
      <c r="D32" s="3"/>
      <c r="E32" s="13"/>
      <c r="F32" s="11"/>
      <c r="G32" s="11"/>
      <c r="H32" s="12"/>
      <c r="I32" s="12"/>
      <c r="J32" s="13"/>
      <c r="K32" s="12"/>
      <c r="L32" s="12"/>
    </row>
    <row r="33" spans="1:12" ht="15">
      <c r="A33" s="10" t="s">
        <v>7</v>
      </c>
      <c r="B33" s="3"/>
      <c r="C33" s="3"/>
      <c r="D33" s="3"/>
      <c r="E33" s="13"/>
      <c r="F33" s="11"/>
      <c r="G33" s="11"/>
      <c r="H33" s="12"/>
      <c r="I33" s="12"/>
      <c r="J33" s="12"/>
      <c r="K33" s="12"/>
      <c r="L33" s="12"/>
    </row>
    <row r="34" spans="1:12" ht="15">
      <c r="A34" s="3"/>
      <c r="B34" s="3"/>
      <c r="C34" s="3"/>
      <c r="D34" s="3"/>
      <c r="E34" s="13"/>
      <c r="F34" s="11"/>
      <c r="G34" s="11"/>
      <c r="H34" s="12"/>
      <c r="I34" s="12"/>
      <c r="J34" s="12"/>
      <c r="K34" s="12"/>
      <c r="L34" s="12"/>
    </row>
    <row r="35" spans="1:12" ht="15">
      <c r="A35" s="3" t="s">
        <v>8</v>
      </c>
      <c r="B35" s="3"/>
      <c r="C35" s="3"/>
      <c r="D35" s="3"/>
      <c r="E35" s="201">
        <v>600000</v>
      </c>
      <c r="F35" s="11"/>
      <c r="G35" s="11">
        <v>600000</v>
      </c>
      <c r="H35" s="12"/>
      <c r="I35" s="12"/>
      <c r="J35" s="12"/>
      <c r="K35" s="12"/>
      <c r="L35" s="12"/>
    </row>
    <row r="36" spans="1:12" ht="15">
      <c r="A36" s="3" t="s">
        <v>76</v>
      </c>
      <c r="B36" s="3"/>
      <c r="C36" s="3"/>
      <c r="D36" s="3"/>
      <c r="E36" s="201">
        <v>1940100</v>
      </c>
      <c r="F36" s="11"/>
      <c r="G36" s="11">
        <v>1940100</v>
      </c>
      <c r="H36" s="12"/>
      <c r="I36" s="12"/>
      <c r="J36" s="12"/>
      <c r="K36" s="12"/>
      <c r="L36" s="12"/>
    </row>
    <row r="37" spans="1:12" ht="15">
      <c r="A37" s="3" t="s">
        <v>10</v>
      </c>
      <c r="B37" s="3"/>
      <c r="C37" s="3"/>
      <c r="D37" s="3"/>
      <c r="E37" s="13">
        <f>E106</f>
        <v>526811.89</v>
      </c>
      <c r="F37" s="11"/>
      <c r="G37" s="11">
        <f>G106</f>
        <v>475507.65</v>
      </c>
      <c r="H37" s="12"/>
      <c r="I37" s="12"/>
      <c r="J37" s="12"/>
      <c r="K37" s="12"/>
      <c r="L37" s="12"/>
    </row>
    <row r="38" spans="1:12" ht="15">
      <c r="A38" s="5"/>
      <c r="B38" s="3"/>
      <c r="C38" s="3"/>
      <c r="D38" s="3"/>
      <c r="E38" s="13"/>
      <c r="F38" s="11"/>
      <c r="G38" s="11"/>
      <c r="H38" s="12"/>
      <c r="I38" s="12"/>
      <c r="J38" s="12"/>
      <c r="K38" s="12"/>
      <c r="L38" s="12"/>
    </row>
    <row r="39" spans="1:12" ht="15">
      <c r="A39" s="3"/>
      <c r="B39" s="3"/>
      <c r="C39" s="3"/>
      <c r="D39" s="3"/>
      <c r="E39" s="25">
        <f>SUM(E35:E38)</f>
        <v>3066911.89</v>
      </c>
      <c r="F39" s="11"/>
      <c r="G39" s="26">
        <f>SUM(G35:G38)</f>
        <v>3015607.65</v>
      </c>
      <c r="H39" s="12"/>
      <c r="I39" s="12"/>
      <c r="J39" s="12"/>
      <c r="K39" s="12"/>
      <c r="L39" s="12"/>
    </row>
    <row r="40" spans="1:12" ht="15">
      <c r="A40" s="3"/>
      <c r="B40" s="3"/>
      <c r="C40" s="3"/>
      <c r="D40" s="3"/>
      <c r="E40" s="27"/>
      <c r="F40" s="11"/>
      <c r="G40" s="27"/>
      <c r="H40" s="12"/>
      <c r="I40" s="12"/>
      <c r="J40" s="12"/>
      <c r="K40" s="12"/>
      <c r="L40" s="12"/>
    </row>
    <row r="41" spans="1:12" ht="15">
      <c r="A41" s="3"/>
      <c r="B41" s="3"/>
      <c r="C41" s="3"/>
      <c r="D41" s="3"/>
      <c r="E41" s="13"/>
      <c r="F41" s="11"/>
      <c r="G41" s="13"/>
      <c r="H41" s="12"/>
      <c r="I41" s="12"/>
      <c r="J41" s="12"/>
      <c r="K41" s="12"/>
      <c r="L41" s="12"/>
    </row>
    <row r="42" spans="1:12" ht="15">
      <c r="A42" s="3"/>
      <c r="B42" s="3"/>
      <c r="C42" s="3"/>
      <c r="D42" s="3"/>
      <c r="E42" s="13"/>
      <c r="F42" s="11"/>
      <c r="G42" s="11"/>
      <c r="H42" s="12"/>
      <c r="I42" s="12"/>
      <c r="J42" s="12"/>
      <c r="K42" s="12"/>
      <c r="L42" s="12"/>
    </row>
    <row r="43" spans="1:12" ht="15">
      <c r="A43" s="3"/>
      <c r="B43" s="3"/>
      <c r="C43" s="3"/>
      <c r="D43" s="3"/>
      <c r="E43" s="13"/>
      <c r="F43" s="11"/>
      <c r="G43" s="11"/>
      <c r="H43" s="12"/>
      <c r="I43" s="12"/>
      <c r="J43" s="12"/>
      <c r="K43" s="12"/>
      <c r="L43" s="12"/>
    </row>
    <row r="44" spans="1:12" ht="15">
      <c r="A44" s="30"/>
      <c r="B44" s="3"/>
      <c r="C44" s="3"/>
      <c r="D44" s="3"/>
      <c r="E44" s="13"/>
      <c r="F44" s="11"/>
      <c r="G44" s="11"/>
      <c r="H44" s="12"/>
      <c r="I44" s="12"/>
      <c r="J44" s="12"/>
      <c r="K44" s="12"/>
      <c r="L44" s="12"/>
    </row>
    <row r="45" spans="1:12" ht="15">
      <c r="A45" s="3"/>
      <c r="B45" s="3"/>
      <c r="C45" s="3"/>
      <c r="D45" s="3"/>
      <c r="E45" s="13"/>
      <c r="F45" s="11"/>
      <c r="G45" s="11"/>
      <c r="H45" s="12"/>
      <c r="I45" s="12"/>
      <c r="J45" s="12"/>
      <c r="K45" s="12"/>
      <c r="L45" s="12"/>
    </row>
    <row r="46" spans="1:12" ht="15">
      <c r="A46" s="3"/>
      <c r="B46" s="3"/>
      <c r="C46" s="3"/>
      <c r="D46" s="3"/>
      <c r="E46" s="13"/>
      <c r="F46" s="11"/>
      <c r="G46" s="11"/>
      <c r="H46" s="12"/>
      <c r="I46" s="12"/>
      <c r="J46" s="12"/>
      <c r="K46" s="12"/>
      <c r="L46" s="12"/>
    </row>
    <row r="47" spans="1:12" ht="15">
      <c r="A47" s="3"/>
      <c r="B47" s="3"/>
      <c r="C47" s="3"/>
      <c r="D47" s="3"/>
      <c r="E47" s="13"/>
      <c r="F47" s="11"/>
      <c r="G47" s="11"/>
      <c r="H47" s="12"/>
      <c r="I47" s="12"/>
      <c r="J47" s="12"/>
      <c r="K47" s="12"/>
      <c r="L47" s="5"/>
    </row>
    <row r="48" spans="1:12" ht="15">
      <c r="A48" s="3"/>
      <c r="B48" s="3"/>
      <c r="C48" s="3"/>
      <c r="D48" s="3"/>
      <c r="E48" s="13"/>
      <c r="F48" s="11"/>
      <c r="G48" s="11"/>
      <c r="H48" s="12"/>
      <c r="I48" s="5"/>
      <c r="J48" s="5"/>
      <c r="K48" s="5"/>
      <c r="L48" s="5"/>
    </row>
    <row r="49" spans="1:12" ht="15">
      <c r="A49" s="3"/>
      <c r="B49" s="3"/>
      <c r="C49" s="3"/>
      <c r="D49" s="3"/>
      <c r="E49" s="13"/>
      <c r="F49" s="11"/>
      <c r="G49" s="11"/>
      <c r="H49" s="12"/>
      <c r="I49" s="5"/>
      <c r="J49" s="5"/>
      <c r="K49" s="5"/>
      <c r="L49" s="5"/>
    </row>
    <row r="50" spans="1:12" ht="15">
      <c r="A50" s="2" t="s">
        <v>136</v>
      </c>
      <c r="B50" s="3"/>
      <c r="C50" s="3"/>
      <c r="D50" s="3"/>
      <c r="E50" s="13"/>
      <c r="F50" s="11"/>
      <c r="G50" s="4" t="e">
        <f>#REF!</f>
        <v>#REF!</v>
      </c>
      <c r="H50" s="12"/>
      <c r="I50" s="5"/>
      <c r="J50" s="5"/>
      <c r="K50" s="5"/>
      <c r="L50" s="5"/>
    </row>
    <row r="51" spans="1:12" ht="15">
      <c r="A51" s="2" t="e">
        <f>#REF!</f>
        <v>#REF!</v>
      </c>
      <c r="B51" s="5"/>
      <c r="C51" s="5"/>
      <c r="D51" s="5"/>
      <c r="E51" s="5"/>
      <c r="F51" s="5"/>
      <c r="G51" s="5"/>
      <c r="H51" s="12"/>
      <c r="I51" s="5"/>
      <c r="J51" s="5"/>
      <c r="K51" s="5"/>
      <c r="L51" s="5"/>
    </row>
    <row r="52" spans="1:12" ht="15">
      <c r="A52" s="3"/>
      <c r="B52" s="3"/>
      <c r="C52" s="3"/>
      <c r="D52" s="3"/>
      <c r="E52" s="13"/>
      <c r="F52" s="11"/>
      <c r="G52" s="11"/>
      <c r="H52" s="12"/>
      <c r="I52" s="5"/>
      <c r="J52" s="5"/>
      <c r="K52" s="5"/>
      <c r="L52" s="5"/>
    </row>
    <row r="53" spans="1:12" ht="15">
      <c r="A53" s="53"/>
      <c r="B53" s="35"/>
      <c r="C53" s="6"/>
      <c r="D53" s="6"/>
      <c r="E53" s="36"/>
      <c r="F53" s="26"/>
      <c r="G53" s="26"/>
      <c r="H53" s="12"/>
      <c r="I53" s="5"/>
      <c r="J53" s="5"/>
      <c r="K53" s="5"/>
      <c r="L53" s="5"/>
    </row>
    <row r="54" spans="1:12" ht="15">
      <c r="A54" s="3"/>
      <c r="B54" s="3"/>
      <c r="C54" s="3"/>
      <c r="D54" s="3"/>
      <c r="E54" s="13"/>
      <c r="F54" s="11"/>
      <c r="G54" s="11"/>
      <c r="H54" s="12"/>
      <c r="I54" s="5"/>
      <c r="J54" s="5"/>
      <c r="K54" s="5"/>
      <c r="L54" s="5"/>
    </row>
    <row r="55" spans="1:12" ht="15">
      <c r="A55" s="3"/>
      <c r="B55" s="3"/>
      <c r="C55" s="3"/>
      <c r="D55" s="3"/>
      <c r="E55" s="31" t="e">
        <f>#REF!</f>
        <v>#REF!</v>
      </c>
      <c r="F55" s="3"/>
      <c r="G55" s="9" t="e">
        <f>#REF!</f>
        <v>#REF!</v>
      </c>
      <c r="H55" s="12"/>
      <c r="I55" s="5"/>
      <c r="J55" s="5"/>
      <c r="K55" s="5"/>
      <c r="L55" s="5"/>
    </row>
    <row r="56" spans="1:12" ht="15">
      <c r="A56" s="3"/>
      <c r="B56" s="3"/>
      <c r="C56" s="3"/>
      <c r="D56" s="3"/>
      <c r="E56" s="54"/>
      <c r="F56" s="11"/>
      <c r="G56" s="55"/>
      <c r="H56" s="12"/>
      <c r="I56" s="5"/>
      <c r="J56" s="5"/>
      <c r="K56" s="5"/>
      <c r="L56" s="5"/>
    </row>
    <row r="57" spans="1:12" ht="15">
      <c r="A57" s="3" t="s">
        <v>78</v>
      </c>
      <c r="B57" s="3"/>
      <c r="C57" s="3"/>
      <c r="D57" s="3"/>
      <c r="E57" s="13"/>
      <c r="F57" s="11"/>
      <c r="G57" s="11"/>
      <c r="H57" s="12"/>
      <c r="I57" s="5"/>
      <c r="J57" s="5"/>
      <c r="K57" s="5"/>
      <c r="L57" s="5"/>
    </row>
    <row r="58" spans="1:12" ht="15">
      <c r="A58" s="5"/>
      <c r="B58" s="3" t="s">
        <v>144</v>
      </c>
      <c r="C58" s="3"/>
      <c r="D58" s="3"/>
      <c r="E58" s="204">
        <v>128404.7</v>
      </c>
      <c r="F58" s="15"/>
      <c r="G58" s="229">
        <v>266203.98</v>
      </c>
      <c r="H58" s="228"/>
      <c r="I58" s="5"/>
      <c r="J58" s="5"/>
      <c r="K58" s="5"/>
      <c r="L58" s="5"/>
    </row>
    <row r="59" spans="1:12" ht="15">
      <c r="A59" s="3"/>
      <c r="B59" s="3" t="s">
        <v>145</v>
      </c>
      <c r="C59" s="3"/>
      <c r="D59" s="3"/>
      <c r="E59" s="202">
        <v>3000</v>
      </c>
      <c r="F59" s="15"/>
      <c r="G59" s="240">
        <v>1000</v>
      </c>
      <c r="H59" s="228"/>
      <c r="I59" s="5"/>
      <c r="J59" s="5"/>
      <c r="K59" s="5"/>
      <c r="L59" s="5"/>
    </row>
    <row r="60" spans="1:12" ht="15">
      <c r="A60" s="3"/>
      <c r="B60" s="3"/>
      <c r="C60" s="3"/>
      <c r="D60" s="3"/>
      <c r="E60" s="14">
        <f>SUM(E58:E59)</f>
        <v>131404.7</v>
      </c>
      <c r="F60" s="15"/>
      <c r="G60" s="241">
        <f>SUM(G58:G59)</f>
        <v>267203.98</v>
      </c>
      <c r="H60" s="228"/>
      <c r="I60" s="5"/>
      <c r="J60" s="5"/>
      <c r="K60" s="5"/>
      <c r="L60" s="5"/>
    </row>
    <row r="61" spans="1:12" ht="15">
      <c r="A61" s="3"/>
      <c r="B61" s="3"/>
      <c r="C61" s="3"/>
      <c r="E61" s="32"/>
      <c r="G61" s="32"/>
      <c r="I61" s="5"/>
      <c r="J61" s="5"/>
      <c r="K61" s="5"/>
      <c r="L61" s="5"/>
    </row>
    <row r="62" spans="1:12" ht="15">
      <c r="A62" s="3" t="s">
        <v>137</v>
      </c>
      <c r="B62" s="3"/>
      <c r="C62" s="3"/>
      <c r="I62" s="5"/>
      <c r="J62" s="5"/>
      <c r="K62" s="5"/>
      <c r="L62" s="5"/>
    </row>
    <row r="63" spans="1:12" ht="15">
      <c r="A63" s="3"/>
      <c r="B63" s="3" t="s">
        <v>146</v>
      </c>
      <c r="C63" s="3"/>
      <c r="D63" s="3"/>
      <c r="E63" s="204">
        <v>6395.21</v>
      </c>
      <c r="F63" s="15"/>
      <c r="G63" s="229">
        <v>13531.67</v>
      </c>
      <c r="H63" s="178"/>
      <c r="I63" s="5"/>
      <c r="J63" s="5"/>
      <c r="K63" s="5"/>
      <c r="L63" s="5"/>
    </row>
    <row r="64" spans="1:12" ht="15">
      <c r="A64" s="3"/>
      <c r="B64" s="3" t="s">
        <v>147</v>
      </c>
      <c r="C64" s="3"/>
      <c r="D64" s="3"/>
      <c r="E64" s="202">
        <v>0</v>
      </c>
      <c r="F64" s="15"/>
      <c r="G64" s="240">
        <v>713.5</v>
      </c>
      <c r="H64" s="178"/>
      <c r="I64" s="5"/>
      <c r="J64" s="5"/>
      <c r="K64" s="5"/>
      <c r="L64" s="5"/>
    </row>
    <row r="65" spans="1:12" ht="15">
      <c r="A65" s="3"/>
      <c r="B65" s="3" t="s">
        <v>148</v>
      </c>
      <c r="C65" s="3"/>
      <c r="D65" s="3"/>
      <c r="E65" s="202">
        <v>16613.15</v>
      </c>
      <c r="F65" s="15"/>
      <c r="G65" s="240">
        <v>40037.35</v>
      </c>
      <c r="H65" s="178"/>
      <c r="I65" s="5"/>
      <c r="J65" s="5"/>
      <c r="K65" s="5"/>
      <c r="L65" s="5"/>
    </row>
    <row r="66" spans="1:12" ht="15">
      <c r="A66" s="3"/>
      <c r="B66" s="3" t="s">
        <v>149</v>
      </c>
      <c r="C66" s="3"/>
      <c r="D66" s="3"/>
      <c r="E66" s="202">
        <v>877</v>
      </c>
      <c r="F66" s="15"/>
      <c r="G66" s="240">
        <v>1966.2</v>
      </c>
      <c r="H66" s="178"/>
      <c r="I66" s="5"/>
      <c r="J66" s="5"/>
      <c r="K66" s="5"/>
      <c r="L66" s="5"/>
    </row>
    <row r="67" spans="1:12" ht="15">
      <c r="A67" s="3"/>
      <c r="B67" s="3" t="s">
        <v>51</v>
      </c>
      <c r="C67" s="3"/>
      <c r="D67" s="3"/>
      <c r="E67" s="202">
        <v>2068.43</v>
      </c>
      <c r="F67" s="15"/>
      <c r="G67" s="240">
        <v>2032.36</v>
      </c>
      <c r="H67" s="178"/>
      <c r="I67" s="5"/>
      <c r="J67" s="5"/>
      <c r="K67" s="5"/>
      <c r="L67" s="5"/>
    </row>
    <row r="68" spans="1:12" ht="15">
      <c r="A68" s="3"/>
      <c r="B68" s="3" t="s">
        <v>106</v>
      </c>
      <c r="C68" s="3"/>
      <c r="D68" s="3"/>
      <c r="E68" s="202">
        <v>3800</v>
      </c>
      <c r="F68" s="15"/>
      <c r="G68" s="240">
        <v>5804</v>
      </c>
      <c r="H68" s="178"/>
      <c r="I68" s="5"/>
      <c r="J68" s="5"/>
      <c r="K68" s="5"/>
      <c r="L68" s="5"/>
    </row>
    <row r="69" spans="1:12" ht="15">
      <c r="A69" s="3"/>
      <c r="B69" s="3" t="s">
        <v>150</v>
      </c>
      <c r="C69" s="3"/>
      <c r="D69" s="3"/>
      <c r="E69" s="202">
        <v>2022.3</v>
      </c>
      <c r="F69" s="15"/>
      <c r="G69" s="240">
        <v>8210.6</v>
      </c>
      <c r="H69" s="178"/>
      <c r="I69" s="5"/>
      <c r="J69" s="5"/>
      <c r="K69" s="5"/>
      <c r="L69" s="5"/>
    </row>
    <row r="70" spans="1:12" ht="15">
      <c r="A70" s="3" t="s">
        <v>138</v>
      </c>
      <c r="B70" s="3"/>
      <c r="C70" s="3"/>
      <c r="E70" s="42">
        <f>SUM(E63:E69)</f>
        <v>31776.09</v>
      </c>
      <c r="F70" s="44"/>
      <c r="G70" s="243">
        <f>SUM(G63:G69)</f>
        <v>72295.68</v>
      </c>
      <c r="H70" s="178"/>
      <c r="I70" s="5"/>
      <c r="J70" s="5"/>
      <c r="K70" s="5"/>
      <c r="L70" s="5"/>
    </row>
    <row r="71" spans="1:12" ht="15">
      <c r="A71" s="3"/>
      <c r="B71" s="3"/>
      <c r="C71" s="3"/>
      <c r="E71" s="32"/>
      <c r="G71" s="32"/>
      <c r="I71" s="5"/>
      <c r="J71" s="5"/>
      <c r="K71" s="5"/>
      <c r="L71" s="5"/>
    </row>
    <row r="72" spans="1:12" ht="15">
      <c r="A72" s="2" t="s">
        <v>80</v>
      </c>
      <c r="B72" s="3"/>
      <c r="C72" s="3"/>
      <c r="E72" s="56">
        <f>E60-E70</f>
        <v>99628.61000000002</v>
      </c>
      <c r="F72" s="57"/>
      <c r="G72" s="58">
        <f>G60-G70</f>
        <v>194908.3</v>
      </c>
      <c r="I72" s="5"/>
      <c r="J72" s="5"/>
      <c r="K72" s="5"/>
      <c r="L72" s="5"/>
    </row>
    <row r="73" spans="1:12" ht="15">
      <c r="A73" s="3"/>
      <c r="B73" s="3"/>
      <c r="C73" s="3"/>
      <c r="I73" s="5"/>
      <c r="J73" s="5"/>
      <c r="K73" s="5"/>
      <c r="L73" s="5"/>
    </row>
    <row r="74" spans="1:12" ht="15">
      <c r="A74" s="7" t="s">
        <v>12</v>
      </c>
      <c r="B74" s="3"/>
      <c r="C74" s="3"/>
      <c r="D74" s="3"/>
      <c r="E74" s="13"/>
      <c r="F74" s="11"/>
      <c r="G74" s="11"/>
      <c r="H74" s="12"/>
      <c r="I74" s="5"/>
      <c r="J74" s="5"/>
      <c r="K74" s="5"/>
      <c r="L74" s="5"/>
    </row>
    <row r="75" spans="1:12" ht="15">
      <c r="A75" s="7" t="s">
        <v>13</v>
      </c>
      <c r="B75" s="3"/>
      <c r="C75" s="3"/>
      <c r="D75" s="3"/>
      <c r="E75" s="13"/>
      <c r="F75" s="11"/>
      <c r="G75" s="11"/>
      <c r="H75" s="12"/>
      <c r="I75" s="5"/>
      <c r="J75" s="5"/>
      <c r="K75" s="5"/>
      <c r="L75" s="5"/>
    </row>
    <row r="76" spans="1:12" ht="15">
      <c r="A76" s="3"/>
      <c r="B76" s="3" t="s">
        <v>132</v>
      </c>
      <c r="C76" s="3"/>
      <c r="D76" s="3"/>
      <c r="E76" s="204">
        <v>0</v>
      </c>
      <c r="F76" s="15"/>
      <c r="G76" s="229">
        <v>1750</v>
      </c>
      <c r="H76" s="228"/>
      <c r="I76" s="5"/>
      <c r="J76" s="5"/>
      <c r="K76" s="5"/>
      <c r="L76" s="5"/>
    </row>
    <row r="77" spans="1:12" ht="15">
      <c r="A77" s="3"/>
      <c r="B77" s="3" t="s">
        <v>45</v>
      </c>
      <c r="C77" s="3"/>
      <c r="D77" s="3"/>
      <c r="E77" s="202">
        <v>42</v>
      </c>
      <c r="F77" s="15"/>
      <c r="G77" s="240">
        <v>50</v>
      </c>
      <c r="H77" s="228"/>
      <c r="I77" s="5"/>
      <c r="J77" s="5"/>
      <c r="K77" s="5"/>
      <c r="L77" s="5"/>
    </row>
    <row r="78" spans="1:12" ht="15">
      <c r="A78" s="3"/>
      <c r="B78" s="3" t="s">
        <v>50</v>
      </c>
      <c r="C78" s="3"/>
      <c r="D78" s="3"/>
      <c r="E78" s="202">
        <v>1756.86</v>
      </c>
      <c r="F78" s="15"/>
      <c r="G78" s="240">
        <v>3391.18</v>
      </c>
      <c r="H78" s="228"/>
      <c r="I78" s="5"/>
      <c r="J78" s="5"/>
      <c r="K78" s="5"/>
      <c r="L78" s="5"/>
    </row>
    <row r="79" spans="1:12" ht="15">
      <c r="A79" s="3"/>
      <c r="B79" s="3" t="s">
        <v>91</v>
      </c>
      <c r="C79" s="3"/>
      <c r="D79" s="3"/>
      <c r="E79" s="202">
        <v>0</v>
      </c>
      <c r="F79" s="15"/>
      <c r="G79" s="240">
        <v>150</v>
      </c>
      <c r="H79" s="228"/>
      <c r="I79" s="5"/>
      <c r="J79" s="5"/>
      <c r="K79" s="5"/>
      <c r="L79" s="5"/>
    </row>
    <row r="80" spans="2:12" ht="15">
      <c r="B80" s="3" t="s">
        <v>151</v>
      </c>
      <c r="C80" s="3"/>
      <c r="D80" s="3"/>
      <c r="E80" s="202">
        <v>9106.36</v>
      </c>
      <c r="F80" s="15"/>
      <c r="G80" s="240">
        <v>21412.01</v>
      </c>
      <c r="H80" s="228"/>
      <c r="I80" s="5"/>
      <c r="J80" s="5"/>
      <c r="K80" s="5"/>
      <c r="L80" s="5"/>
    </row>
    <row r="81" spans="2:12" ht="15">
      <c r="B81" s="3" t="s">
        <v>32</v>
      </c>
      <c r="C81" s="3"/>
      <c r="D81" s="3"/>
      <c r="E81" s="202">
        <v>64</v>
      </c>
      <c r="F81" s="15"/>
      <c r="G81" s="240">
        <v>812</v>
      </c>
      <c r="H81" s="228"/>
      <c r="I81" s="5"/>
      <c r="J81" s="5"/>
      <c r="K81" s="5"/>
      <c r="L81" s="5"/>
    </row>
    <row r="82" spans="2:12" ht="15">
      <c r="B82" s="3" t="s">
        <v>36</v>
      </c>
      <c r="C82" s="3"/>
      <c r="D82" s="3"/>
      <c r="E82" s="202">
        <v>736</v>
      </c>
      <c r="F82" s="15"/>
      <c r="G82" s="240">
        <v>200.8</v>
      </c>
      <c r="H82" s="228"/>
      <c r="I82" s="5"/>
      <c r="J82" s="5"/>
      <c r="K82" s="5"/>
      <c r="L82" s="5"/>
    </row>
    <row r="83" spans="2:12" ht="15">
      <c r="B83" s="3" t="s">
        <v>35</v>
      </c>
      <c r="C83" s="3"/>
      <c r="D83" s="3"/>
      <c r="E83" s="202">
        <v>400</v>
      </c>
      <c r="F83" s="15"/>
      <c r="G83" s="240">
        <v>1200</v>
      </c>
      <c r="H83" s="228"/>
      <c r="I83" s="5"/>
      <c r="J83" s="5"/>
      <c r="K83" s="5"/>
      <c r="L83" s="5"/>
    </row>
    <row r="84" spans="1:12" ht="15">
      <c r="A84" s="3"/>
      <c r="B84" s="3" t="s">
        <v>133</v>
      </c>
      <c r="C84" s="3"/>
      <c r="D84" s="3"/>
      <c r="E84" s="202">
        <v>0</v>
      </c>
      <c r="F84" s="15"/>
      <c r="G84" s="240">
        <v>1000</v>
      </c>
      <c r="H84" s="228"/>
      <c r="I84" s="5"/>
      <c r="J84" s="5"/>
      <c r="K84" s="5"/>
      <c r="L84" s="5"/>
    </row>
    <row r="85" spans="1:12" ht="15">
      <c r="A85" s="3"/>
      <c r="B85" s="3" t="s">
        <v>34</v>
      </c>
      <c r="C85" s="3"/>
      <c r="D85" s="3"/>
      <c r="E85" s="202">
        <v>117.5</v>
      </c>
      <c r="F85" s="15"/>
      <c r="G85" s="240">
        <v>197.5</v>
      </c>
      <c r="H85" s="228"/>
      <c r="I85" s="5"/>
      <c r="J85" s="5"/>
      <c r="K85" s="5"/>
      <c r="L85" s="5"/>
    </row>
    <row r="86" spans="1:12" ht="15">
      <c r="A86" s="3"/>
      <c r="B86" s="3" t="s">
        <v>152</v>
      </c>
      <c r="C86" s="3"/>
      <c r="D86" s="3"/>
      <c r="E86" s="202">
        <v>12000</v>
      </c>
      <c r="F86" s="15"/>
      <c r="G86" s="240">
        <v>24000</v>
      </c>
      <c r="H86" s="228"/>
      <c r="I86" s="5"/>
      <c r="J86" s="5"/>
      <c r="K86" s="5"/>
      <c r="L86" s="5"/>
    </row>
    <row r="87" spans="1:12" ht="15">
      <c r="A87" s="3"/>
      <c r="B87" s="3" t="s">
        <v>107</v>
      </c>
      <c r="C87" s="3"/>
      <c r="D87" s="3"/>
      <c r="E87" s="202">
        <v>3850</v>
      </c>
      <c r="F87" s="15"/>
      <c r="G87" s="240">
        <v>0</v>
      </c>
      <c r="H87" s="228"/>
      <c r="I87" s="5"/>
      <c r="J87" s="5"/>
      <c r="K87" s="5"/>
      <c r="L87" s="5"/>
    </row>
    <row r="88" spans="2:12" ht="15">
      <c r="B88" s="3"/>
      <c r="C88" s="3"/>
      <c r="D88" s="3"/>
      <c r="E88" s="42">
        <f>SUM(E76:E87)</f>
        <v>28072.72</v>
      </c>
      <c r="F88" s="44"/>
      <c r="G88" s="243">
        <f>SUM(G76:G87)</f>
        <v>54163.49</v>
      </c>
      <c r="H88" s="178"/>
      <c r="I88" s="5"/>
      <c r="J88" s="5"/>
      <c r="K88" s="5"/>
      <c r="L88" s="5"/>
    </row>
    <row r="89" spans="1:12" ht="15">
      <c r="A89" s="3"/>
      <c r="B89" s="3"/>
      <c r="C89" s="3"/>
      <c r="D89" s="3"/>
      <c r="E89" s="32"/>
      <c r="G89" s="59"/>
      <c r="I89" s="5"/>
      <c r="J89" s="5"/>
      <c r="K89" s="5"/>
      <c r="L89" s="5"/>
    </row>
    <row r="90" spans="1:12" ht="15">
      <c r="A90" s="7" t="s">
        <v>14</v>
      </c>
      <c r="B90" s="3"/>
      <c r="C90" s="3"/>
      <c r="D90" s="3"/>
      <c r="G90" s="60"/>
      <c r="I90" s="5"/>
      <c r="J90" s="5"/>
      <c r="K90" s="5"/>
      <c r="L90" s="5"/>
    </row>
    <row r="91" spans="1:12" ht="15">
      <c r="A91" s="3"/>
      <c r="B91" s="3" t="s">
        <v>49</v>
      </c>
      <c r="C91" s="3"/>
      <c r="D91" s="3"/>
      <c r="E91" s="204">
        <v>300</v>
      </c>
      <c r="F91" s="15"/>
      <c r="G91" s="229">
        <v>1800</v>
      </c>
      <c r="H91" s="178"/>
      <c r="I91" s="5"/>
      <c r="J91" s="5"/>
      <c r="K91" s="5"/>
      <c r="L91" s="5"/>
    </row>
    <row r="92" spans="1:12" ht="15">
      <c r="A92" s="3"/>
      <c r="B92" s="3"/>
      <c r="C92" s="3"/>
      <c r="D92" s="3"/>
      <c r="E92" s="42">
        <f>SUM(E91:E91)</f>
        <v>300</v>
      </c>
      <c r="F92" s="44"/>
      <c r="G92" s="243">
        <f>SUM(G91:G91)</f>
        <v>1800</v>
      </c>
      <c r="H92" s="178"/>
      <c r="I92" s="5"/>
      <c r="J92" s="5"/>
      <c r="K92" s="5"/>
      <c r="L92" s="5"/>
    </row>
    <row r="93" spans="1:12" ht="15">
      <c r="A93" s="3"/>
      <c r="B93" s="3"/>
      <c r="C93" s="3"/>
      <c r="D93" s="3"/>
      <c r="E93" s="32"/>
      <c r="G93" s="32"/>
      <c r="I93" s="5"/>
      <c r="J93" s="5"/>
      <c r="K93" s="5"/>
      <c r="L93" s="5"/>
    </row>
    <row r="94" spans="1:12" ht="15">
      <c r="A94" s="2" t="s">
        <v>15</v>
      </c>
      <c r="B94" s="3"/>
      <c r="C94" s="3"/>
      <c r="D94" s="3"/>
      <c r="E94" s="56">
        <f>E92+E88</f>
        <v>28372.72</v>
      </c>
      <c r="F94" s="56"/>
      <c r="G94" s="58">
        <f>G92+G88</f>
        <v>55963.49</v>
      </c>
      <c r="H94" s="61"/>
      <c r="I94" s="5"/>
      <c r="J94" s="5"/>
      <c r="K94" s="5"/>
      <c r="L94" s="5"/>
    </row>
    <row r="95" spans="1:12" ht="15">
      <c r="A95" s="3"/>
      <c r="B95" s="3"/>
      <c r="C95" s="3"/>
      <c r="D95" s="3"/>
      <c r="E95" s="62"/>
      <c r="F95" s="63"/>
      <c r="G95" s="64"/>
      <c r="I95" s="5"/>
      <c r="J95" s="5"/>
      <c r="K95" s="5"/>
      <c r="L95" s="5"/>
    </row>
    <row r="96" spans="1:12" ht="15">
      <c r="A96" s="2" t="s">
        <v>16</v>
      </c>
      <c r="B96" s="3"/>
      <c r="C96" s="3"/>
      <c r="D96" s="3"/>
      <c r="E96" s="25">
        <f>E72-E94</f>
        <v>71255.89000000001</v>
      </c>
      <c r="F96" s="11"/>
      <c r="G96" s="26">
        <f>G72-G94</f>
        <v>138944.81</v>
      </c>
      <c r="H96" s="12"/>
      <c r="I96" s="5"/>
      <c r="J96" s="5"/>
      <c r="K96" s="5"/>
      <c r="L96" s="5"/>
    </row>
    <row r="97" spans="1:12" ht="15">
      <c r="A97" s="3"/>
      <c r="B97" s="3"/>
      <c r="C97" s="3"/>
      <c r="D97" s="3"/>
      <c r="E97" s="13"/>
      <c r="F97" s="11"/>
      <c r="G97" s="11"/>
      <c r="H97" s="12"/>
      <c r="I97" s="5"/>
      <c r="J97" s="5"/>
      <c r="K97" s="5"/>
      <c r="L97" s="5"/>
    </row>
    <row r="98" spans="1:12" ht="15">
      <c r="A98" s="13" t="s">
        <v>17</v>
      </c>
      <c r="B98" s="3"/>
      <c r="C98" s="3"/>
      <c r="D98" s="3"/>
      <c r="E98" s="13"/>
      <c r="F98" s="11"/>
      <c r="G98" s="11"/>
      <c r="H98" s="12"/>
      <c r="I98" s="5"/>
      <c r="J98" s="5"/>
      <c r="K98" s="5"/>
      <c r="L98" s="5"/>
    </row>
    <row r="99" spans="1:12" ht="15">
      <c r="A99" s="3"/>
      <c r="B99" s="3" t="s">
        <v>153</v>
      </c>
      <c r="C99" s="3"/>
      <c r="D99" s="3"/>
      <c r="E99" s="204">
        <v>-19951.65</v>
      </c>
      <c r="F99" s="15"/>
      <c r="G99" s="229">
        <v>-40000</v>
      </c>
      <c r="H99" s="228"/>
      <c r="I99" s="5"/>
      <c r="J99" s="5"/>
      <c r="K99" s="5"/>
      <c r="L99" s="5"/>
    </row>
    <row r="100" spans="1:12" ht="15">
      <c r="A100" s="3"/>
      <c r="B100" s="3" t="s">
        <v>154</v>
      </c>
      <c r="C100" s="3"/>
      <c r="D100" s="3"/>
      <c r="E100" s="202">
        <v>0</v>
      </c>
      <c r="F100" s="15"/>
      <c r="G100" s="240">
        <v>0</v>
      </c>
      <c r="H100" s="228"/>
      <c r="I100" s="5"/>
      <c r="J100" s="5"/>
      <c r="K100" s="5"/>
      <c r="L100" s="5"/>
    </row>
    <row r="101" spans="1:12" ht="15">
      <c r="A101" s="13"/>
      <c r="B101" s="13" t="s">
        <v>143</v>
      </c>
      <c r="C101" s="3"/>
      <c r="D101" s="3"/>
      <c r="E101" s="202">
        <v>0</v>
      </c>
      <c r="F101" s="15"/>
      <c r="G101" s="230">
        <v>-52.48</v>
      </c>
      <c r="H101" s="228"/>
      <c r="I101" s="5"/>
      <c r="J101" s="5"/>
      <c r="K101" s="5"/>
      <c r="L101" s="5"/>
    </row>
    <row r="102" spans="1:12" ht="15">
      <c r="A102" s="5"/>
      <c r="B102" s="13"/>
      <c r="C102" s="3"/>
      <c r="D102" s="3"/>
      <c r="E102" s="23">
        <f>SUM(E99:E101)</f>
        <v>-19951.65</v>
      </c>
      <c r="F102" s="11"/>
      <c r="G102" s="24">
        <f>SUM(G99:G101)</f>
        <v>-40052.48</v>
      </c>
      <c r="H102" s="12"/>
      <c r="I102" s="5"/>
      <c r="J102" s="5"/>
      <c r="K102" s="5"/>
      <c r="L102" s="5"/>
    </row>
    <row r="103" spans="1:12" ht="15">
      <c r="A103" s="5"/>
      <c r="B103" s="13"/>
      <c r="C103" s="3"/>
      <c r="D103" s="3"/>
      <c r="E103" s="62"/>
      <c r="F103" s="63"/>
      <c r="G103" s="64"/>
      <c r="H103" s="12"/>
      <c r="I103" s="5"/>
      <c r="J103" s="5"/>
      <c r="K103" s="5"/>
      <c r="L103" s="5"/>
    </row>
    <row r="104" spans="1:12" ht="15">
      <c r="A104" s="3" t="s">
        <v>139</v>
      </c>
      <c r="B104" s="13"/>
      <c r="C104" s="3"/>
      <c r="D104" s="3"/>
      <c r="E104" s="25">
        <f>E96+E102</f>
        <v>51304.24000000001</v>
      </c>
      <c r="F104" s="11"/>
      <c r="G104" s="26">
        <f>G102+G96</f>
        <v>98892.32999999999</v>
      </c>
      <c r="H104" s="12"/>
      <c r="I104" s="5"/>
      <c r="J104" s="5"/>
      <c r="K104" s="5"/>
      <c r="L104" s="5"/>
    </row>
    <row r="105" spans="1:12" ht="15">
      <c r="A105" s="13" t="s">
        <v>101</v>
      </c>
      <c r="B105" s="13"/>
      <c r="C105" s="5"/>
      <c r="D105" s="5"/>
      <c r="E105" s="201">
        <f>475560.13-52.48</f>
        <v>475507.65</v>
      </c>
      <c r="F105" s="12"/>
      <c r="G105" s="11">
        <v>376615.32</v>
      </c>
      <c r="H105" s="12"/>
      <c r="I105" s="5"/>
      <c r="J105" s="5"/>
      <c r="K105" s="5"/>
      <c r="L105" s="5"/>
    </row>
    <row r="106" spans="1:12" ht="15">
      <c r="A106" s="13" t="s">
        <v>86</v>
      </c>
      <c r="B106" s="5"/>
      <c r="C106" s="5"/>
      <c r="D106" s="5"/>
      <c r="E106" s="25">
        <f>E105+E104</f>
        <v>526811.89</v>
      </c>
      <c r="F106" s="12"/>
      <c r="G106" s="26">
        <f>G105+G104</f>
        <v>475507.65</v>
      </c>
      <c r="H106" s="12"/>
      <c r="I106" s="5"/>
      <c r="J106" s="5"/>
      <c r="K106" s="5"/>
      <c r="L106" s="5"/>
    </row>
    <row r="107" spans="1:12" ht="15">
      <c r="A107" s="5"/>
      <c r="B107" s="5"/>
      <c r="C107" s="5"/>
      <c r="D107" s="5"/>
      <c r="E107" s="28"/>
      <c r="F107" s="12"/>
      <c r="G107" s="28"/>
      <c r="H107" s="12"/>
      <c r="I107" s="5"/>
      <c r="J107" s="5"/>
      <c r="K107" s="5"/>
      <c r="L107" s="5"/>
    </row>
    <row r="108" spans="1:12" ht="15">
      <c r="A108" s="30"/>
      <c r="B108" s="5"/>
      <c r="C108" s="5"/>
      <c r="D108" s="5"/>
      <c r="E108" s="13"/>
      <c r="F108" s="5"/>
      <c r="G108" s="11"/>
      <c r="H108" s="12"/>
      <c r="I108" s="5"/>
      <c r="J108" s="5"/>
      <c r="K108" s="5"/>
      <c r="L108" s="5"/>
    </row>
    <row r="109" spans="1:12" ht="15">
      <c r="A109" s="5"/>
      <c r="B109" s="5"/>
      <c r="C109" s="5"/>
      <c r="D109" s="5"/>
      <c r="E109" s="13"/>
      <c r="F109" s="5"/>
      <c r="G109" s="11"/>
      <c r="H109" s="5"/>
      <c r="I109" s="5"/>
      <c r="J109" s="5"/>
      <c r="K109" s="5"/>
      <c r="L109" s="5"/>
    </row>
    <row r="110" spans="1:12" ht="15">
      <c r="A110" s="5"/>
      <c r="B110" s="5"/>
      <c r="C110" s="5"/>
      <c r="D110" s="5"/>
      <c r="E110" s="5"/>
      <c r="F110" s="5"/>
      <c r="G110" s="12"/>
      <c r="H110" s="5"/>
      <c r="I110" s="5"/>
      <c r="J110" s="5"/>
      <c r="K110" s="5"/>
      <c r="L110" s="5"/>
    </row>
    <row r="111" spans="1:12" ht="15">
      <c r="A111" s="5"/>
      <c r="B111" s="5"/>
      <c r="C111" s="5"/>
      <c r="D111" s="5"/>
      <c r="E111" s="5"/>
      <c r="F111" s="5"/>
      <c r="G111" s="12"/>
      <c r="H111" s="5"/>
      <c r="I111" s="5"/>
      <c r="J111" s="5"/>
      <c r="K111" s="5"/>
      <c r="L111" s="5"/>
    </row>
    <row r="112" spans="1:12" ht="15">
      <c r="A112" s="5"/>
      <c r="B112" s="5"/>
      <c r="C112" s="5"/>
      <c r="D112" s="5"/>
      <c r="E112" s="5"/>
      <c r="F112" s="5"/>
      <c r="G112" s="12"/>
      <c r="H112" s="5"/>
      <c r="I112" s="5"/>
      <c r="J112" s="5"/>
      <c r="K112" s="5"/>
      <c r="L112" s="5"/>
    </row>
    <row r="113" spans="1:12" ht="15">
      <c r="A113" s="5"/>
      <c r="B113" s="7"/>
      <c r="C113" s="3"/>
      <c r="D113" s="3"/>
      <c r="E113" s="11"/>
      <c r="F113" s="11"/>
      <c r="G113" s="11"/>
      <c r="H113" s="5"/>
      <c r="I113" s="5"/>
      <c r="J113" s="5"/>
      <c r="K113" s="5"/>
      <c r="L113" s="5"/>
    </row>
  </sheetData>
  <printOptions/>
  <pageMargins left="0.7874015748031497" right="0.5905511811023623" top="0.5905511811023623" bottom="0.3937007874015748" header="0" footer="0"/>
  <pageSetup fitToHeight="1" fitToWidth="1" orientation="portrait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9"/>
  <sheetViews>
    <sheetView showOutlineSymbols="0" zoomScale="87" zoomScaleNormal="87" workbookViewId="0" topLeftCell="A1">
      <selection activeCell="C5" sqref="C5"/>
    </sheetView>
  </sheetViews>
  <sheetFormatPr defaultColWidth="8.88671875" defaultRowHeight="15"/>
  <cols>
    <col min="1" max="1" width="3.6640625" style="1" customWidth="1"/>
    <col min="2" max="2" width="15.6640625" style="1" customWidth="1"/>
    <col min="3" max="4" width="10.6640625" style="1" customWidth="1"/>
    <col min="5" max="5" width="11.6640625" style="1" customWidth="1"/>
    <col min="6" max="6" width="3.6640625" style="1" customWidth="1"/>
    <col min="7" max="7" width="11.6640625" style="1" customWidth="1"/>
    <col min="8" max="8" width="9.6640625" style="1" customWidth="1"/>
    <col min="9" max="10" width="5.6640625" style="1" customWidth="1"/>
    <col min="11" max="11" width="11.21484375" style="1" customWidth="1"/>
    <col min="12" max="16384" width="9.6640625" style="1" customWidth="1"/>
  </cols>
  <sheetData>
    <row r="1" spans="1:11" ht="15">
      <c r="A1" s="2" t="s">
        <v>157</v>
      </c>
      <c r="B1" s="5"/>
      <c r="C1" s="5"/>
      <c r="D1" s="5"/>
      <c r="E1" s="5"/>
      <c r="F1" s="5"/>
      <c r="G1" s="4" t="e">
        <f>#REF!</f>
        <v>#REF!</v>
      </c>
      <c r="H1" s="65"/>
      <c r="I1" s="5"/>
      <c r="J1" s="5"/>
      <c r="K1" s="5"/>
    </row>
    <row r="2" spans="1:11" ht="15">
      <c r="A2" s="2" t="e">
        <f>#REF!</f>
        <v>#REF!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">
      <c r="A4" s="40"/>
      <c r="B4" s="40"/>
      <c r="C4" s="40"/>
      <c r="D4" s="40"/>
      <c r="E4" s="40"/>
      <c r="F4" s="40"/>
      <c r="G4" s="40"/>
      <c r="H4" s="5"/>
      <c r="I4" s="5"/>
      <c r="J4" s="5"/>
      <c r="K4" s="5"/>
    </row>
    <row r="5" spans="1:11" ht="1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">
      <c r="A6" s="5"/>
      <c r="B6" s="5"/>
      <c r="C6" s="5"/>
      <c r="D6" s="5"/>
      <c r="E6" s="8" t="e">
        <f>#REF!</f>
        <v>#REF!</v>
      </c>
      <c r="F6" s="5"/>
      <c r="G6" s="9" t="e">
        <f>#REF!</f>
        <v>#REF!</v>
      </c>
      <c r="H6" s="5"/>
      <c r="I6" s="5"/>
      <c r="J6" s="5"/>
      <c r="K6" s="5"/>
    </row>
    <row r="7" spans="1:11" ht="1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5">
      <c r="A8" s="10" t="s">
        <v>1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">
      <c r="A10" s="3" t="s">
        <v>158</v>
      </c>
      <c r="B10" s="5"/>
      <c r="C10" s="5"/>
      <c r="D10" s="5"/>
      <c r="E10" s="201">
        <v>43622533.27</v>
      </c>
      <c r="F10" s="5"/>
      <c r="G10" s="11">
        <v>44079060.02</v>
      </c>
      <c r="H10" s="66"/>
      <c r="I10" s="3"/>
      <c r="J10" s="5"/>
      <c r="K10" s="5"/>
    </row>
    <row r="11" spans="1:11" ht="15">
      <c r="A11" s="5"/>
      <c r="B11" s="5"/>
      <c r="C11" s="5"/>
      <c r="D11" s="5"/>
      <c r="E11" s="5"/>
      <c r="F11" s="5"/>
      <c r="G11" s="12"/>
      <c r="H11" s="5"/>
      <c r="I11" s="5"/>
      <c r="J11" s="5"/>
      <c r="K11" s="5"/>
    </row>
    <row r="12" spans="1:11" ht="15">
      <c r="A12" s="3" t="s">
        <v>4</v>
      </c>
      <c r="B12" s="5"/>
      <c r="C12" s="5"/>
      <c r="D12" s="5"/>
      <c r="E12" s="5"/>
      <c r="F12" s="5"/>
      <c r="G12" s="12"/>
      <c r="H12" s="5"/>
      <c r="I12" s="5"/>
      <c r="J12" s="5"/>
      <c r="K12" s="5"/>
    </row>
    <row r="13" spans="1:11" ht="15">
      <c r="A13" s="5"/>
      <c r="B13" s="3" t="s">
        <v>167</v>
      </c>
      <c r="C13" s="5"/>
      <c r="D13" s="5"/>
      <c r="E13" s="204">
        <v>430687.55</v>
      </c>
      <c r="F13" s="18"/>
      <c r="G13" s="229">
        <v>556286.45</v>
      </c>
      <c r="H13" s="162"/>
      <c r="I13" s="5"/>
      <c r="J13" s="5"/>
      <c r="K13" s="5"/>
    </row>
    <row r="14" spans="1:11" ht="15">
      <c r="A14" s="5"/>
      <c r="B14" s="3" t="s">
        <v>168</v>
      </c>
      <c r="C14" s="5"/>
      <c r="D14" s="5"/>
      <c r="E14" s="202">
        <v>580206.88</v>
      </c>
      <c r="F14" s="18"/>
      <c r="G14" s="240">
        <v>604237.95</v>
      </c>
      <c r="H14" s="162"/>
      <c r="I14" s="5"/>
      <c r="J14" s="5"/>
      <c r="K14" s="5"/>
    </row>
    <row r="15" spans="1:11" ht="15">
      <c r="A15" s="5"/>
      <c r="B15" s="3" t="s">
        <v>169</v>
      </c>
      <c r="C15" s="5"/>
      <c r="D15" s="5"/>
      <c r="E15" s="202">
        <v>45904.43</v>
      </c>
      <c r="F15" s="18"/>
      <c r="G15" s="240">
        <v>45904.43</v>
      </c>
      <c r="H15" s="162"/>
      <c r="I15" s="5"/>
      <c r="J15" s="5"/>
      <c r="K15" s="5"/>
    </row>
    <row r="16" spans="1:11" ht="15">
      <c r="A16" s="5"/>
      <c r="B16" s="3" t="s">
        <v>170</v>
      </c>
      <c r="C16" s="5"/>
      <c r="D16" s="5"/>
      <c r="E16" s="202">
        <v>0</v>
      </c>
      <c r="F16" s="18"/>
      <c r="G16" s="240">
        <v>0</v>
      </c>
      <c r="H16" s="162"/>
      <c r="I16" s="3" t="s">
        <v>61</v>
      </c>
      <c r="J16" s="5"/>
      <c r="K16" s="201">
        <v>0</v>
      </c>
    </row>
    <row r="17" spans="1:11" ht="15">
      <c r="A17" s="5"/>
      <c r="B17" s="3" t="s">
        <v>171</v>
      </c>
      <c r="C17" s="5"/>
      <c r="D17" s="5"/>
      <c r="E17" s="202">
        <f>33049.73+25547</f>
        <v>58596.73</v>
      </c>
      <c r="F17" s="18"/>
      <c r="G17" s="240">
        <f>33349.73+26047</f>
        <v>59396.73</v>
      </c>
      <c r="H17" s="162"/>
      <c r="I17" s="3" t="s">
        <v>62</v>
      </c>
      <c r="J17" s="5"/>
      <c r="K17" s="201">
        <v>0</v>
      </c>
    </row>
    <row r="18" spans="1:11" ht="15">
      <c r="A18" s="5"/>
      <c r="B18" s="3" t="s">
        <v>172</v>
      </c>
      <c r="C18" s="5"/>
      <c r="D18" s="5"/>
      <c r="E18" s="17">
        <f>K20</f>
        <v>177433.12</v>
      </c>
      <c r="F18" s="18"/>
      <c r="G18" s="240">
        <v>3257486.02</v>
      </c>
      <c r="H18" s="238" t="s">
        <v>60</v>
      </c>
      <c r="I18" s="3" t="s">
        <v>70</v>
      </c>
      <c r="J18" s="5"/>
      <c r="K18" s="201">
        <v>0</v>
      </c>
    </row>
    <row r="19" spans="1:11" ht="15">
      <c r="A19" s="5"/>
      <c r="B19" s="3" t="s">
        <v>173</v>
      </c>
      <c r="C19" s="5"/>
      <c r="D19" s="5"/>
      <c r="E19" s="202">
        <v>293703.73</v>
      </c>
      <c r="F19" s="18"/>
      <c r="G19" s="240">
        <v>254117.23</v>
      </c>
      <c r="H19" s="162"/>
      <c r="I19" s="3" t="s">
        <v>66</v>
      </c>
      <c r="J19" s="5"/>
      <c r="K19" s="201">
        <v>177433.12</v>
      </c>
    </row>
    <row r="20" spans="1:11" ht="15">
      <c r="A20" s="5"/>
      <c r="B20" s="3" t="s">
        <v>174</v>
      </c>
      <c r="C20" s="5"/>
      <c r="D20" s="5"/>
      <c r="E20" s="202">
        <v>360536.25</v>
      </c>
      <c r="F20" s="18"/>
      <c r="G20" s="240">
        <v>319330.53</v>
      </c>
      <c r="H20" s="162"/>
      <c r="I20" s="5"/>
      <c r="J20" s="5"/>
      <c r="K20" s="25">
        <f>SUM(K16:K19)</f>
        <v>177433.12</v>
      </c>
    </row>
    <row r="21" spans="1:11" ht="15">
      <c r="A21" s="5"/>
      <c r="B21" s="3" t="s">
        <v>175</v>
      </c>
      <c r="C21" s="5"/>
      <c r="D21" s="5"/>
      <c r="E21" s="202">
        <v>0</v>
      </c>
      <c r="F21" s="18"/>
      <c r="G21" s="240">
        <v>0</v>
      </c>
      <c r="H21" s="162"/>
      <c r="I21" s="5"/>
      <c r="J21" s="5"/>
      <c r="K21" s="67"/>
    </row>
    <row r="22" spans="1:11" ht="15">
      <c r="A22" s="5"/>
      <c r="B22" s="5"/>
      <c r="C22" s="5"/>
      <c r="D22" s="47"/>
      <c r="E22" s="20">
        <f>SUM(E13:E21)</f>
        <v>1947068.69</v>
      </c>
      <c r="F22" s="18"/>
      <c r="G22" s="242">
        <f>SUM(G13:G20)</f>
        <v>5096759.340000001</v>
      </c>
      <c r="H22" s="162"/>
      <c r="I22" s="5"/>
      <c r="J22" s="5"/>
      <c r="K22" s="5"/>
    </row>
    <row r="23" spans="1:11" ht="15">
      <c r="A23" s="5"/>
      <c r="B23" s="5"/>
      <c r="C23" s="5"/>
      <c r="D23" s="5"/>
      <c r="E23" s="21"/>
      <c r="F23" s="5"/>
      <c r="G23" s="22"/>
      <c r="H23" s="5"/>
      <c r="I23" s="5"/>
      <c r="J23" s="5"/>
      <c r="K23" s="5"/>
    </row>
    <row r="24" spans="1:11" ht="15">
      <c r="A24" s="5"/>
      <c r="B24" s="5"/>
      <c r="C24" s="5"/>
      <c r="D24" s="5"/>
      <c r="E24" s="5"/>
      <c r="F24" s="5"/>
      <c r="G24" s="12"/>
      <c r="H24" s="5"/>
      <c r="I24" s="5"/>
      <c r="J24" s="5"/>
      <c r="K24" s="5"/>
    </row>
    <row r="25" spans="1:11" ht="15">
      <c r="A25" s="3" t="s">
        <v>98</v>
      </c>
      <c r="B25" s="5"/>
      <c r="C25" s="5"/>
      <c r="D25" s="5"/>
      <c r="E25" s="5"/>
      <c r="F25" s="5"/>
      <c r="G25" s="12"/>
      <c r="H25" s="5"/>
      <c r="I25" s="5"/>
      <c r="J25" s="5"/>
      <c r="K25" s="5"/>
    </row>
    <row r="26" spans="1:11" ht="15">
      <c r="A26" s="5"/>
      <c r="B26" s="3" t="s">
        <v>176</v>
      </c>
      <c r="C26" s="5"/>
      <c r="D26" s="5"/>
      <c r="E26" s="204">
        <v>1676978</v>
      </c>
      <c r="F26" s="18"/>
      <c r="G26" s="229">
        <v>1718978</v>
      </c>
      <c r="H26" s="162"/>
      <c r="I26" s="5"/>
      <c r="J26" s="5"/>
      <c r="K26" s="5"/>
    </row>
    <row r="27" spans="1:11" ht="15">
      <c r="A27" s="5"/>
      <c r="B27" s="3" t="s">
        <v>177</v>
      </c>
      <c r="C27" s="5"/>
      <c r="D27" s="5"/>
      <c r="E27" s="202">
        <v>981291.4</v>
      </c>
      <c r="F27" s="18"/>
      <c r="G27" s="240">
        <v>949041.4</v>
      </c>
      <c r="H27" s="162"/>
      <c r="I27" s="5"/>
      <c r="J27" s="5"/>
      <c r="K27" s="5"/>
    </row>
    <row r="28" spans="1:11" ht="15">
      <c r="A28" s="5"/>
      <c r="B28" s="3" t="s">
        <v>714</v>
      </c>
      <c r="C28" s="5"/>
      <c r="D28" s="5"/>
      <c r="E28" s="202">
        <v>33100</v>
      </c>
      <c r="F28" s="18"/>
      <c r="G28" s="240">
        <v>0</v>
      </c>
      <c r="H28" s="162"/>
      <c r="I28" s="5"/>
      <c r="J28" s="5"/>
      <c r="K28" s="5"/>
    </row>
    <row r="29" spans="1:11" ht="15">
      <c r="A29" s="5"/>
      <c r="B29" s="3" t="s">
        <v>178</v>
      </c>
      <c r="C29" s="5"/>
      <c r="D29" s="5"/>
      <c r="E29" s="202">
        <v>0</v>
      </c>
      <c r="F29" s="18"/>
      <c r="G29" s="240">
        <v>0</v>
      </c>
      <c r="H29" s="162"/>
      <c r="I29" s="5"/>
      <c r="J29" s="5"/>
      <c r="K29" s="5"/>
    </row>
    <row r="30" spans="1:11" ht="15">
      <c r="A30" s="5"/>
      <c r="B30" s="3" t="s">
        <v>179</v>
      </c>
      <c r="C30" s="5"/>
      <c r="D30" s="5"/>
      <c r="E30" s="202">
        <f>14940.1+54898.51+177564.91</f>
        <v>247403.52000000002</v>
      </c>
      <c r="F30" s="18"/>
      <c r="G30" s="240">
        <f>28685.7+78906.33+192009.56</f>
        <v>299601.58999999997</v>
      </c>
      <c r="H30" s="227"/>
      <c r="I30" s="5"/>
      <c r="J30" s="5"/>
      <c r="K30" s="5"/>
    </row>
    <row r="31" spans="1:11" ht="15">
      <c r="A31" s="5"/>
      <c r="B31" s="3" t="s">
        <v>180</v>
      </c>
      <c r="C31" s="5"/>
      <c r="D31" s="5"/>
      <c r="E31" s="17">
        <f>K31</f>
        <v>1410203.81</v>
      </c>
      <c r="F31" s="18"/>
      <c r="G31" s="240">
        <v>4859101.57</v>
      </c>
      <c r="H31" s="238" t="s">
        <v>60</v>
      </c>
      <c r="I31" s="5"/>
      <c r="J31" s="3" t="s">
        <v>95</v>
      </c>
      <c r="K31" s="201">
        <v>1410203.81</v>
      </c>
    </row>
    <row r="32" spans="1:11" ht="15">
      <c r="A32" s="5"/>
      <c r="B32" s="3" t="s">
        <v>712</v>
      </c>
      <c r="C32" s="5"/>
      <c r="D32" s="5"/>
      <c r="E32" s="17">
        <f>+K32</f>
        <v>3270</v>
      </c>
      <c r="F32" s="18"/>
      <c r="G32" s="240">
        <v>0</v>
      </c>
      <c r="H32" s="238" t="s">
        <v>60</v>
      </c>
      <c r="I32" s="5"/>
      <c r="J32" s="3" t="s">
        <v>135</v>
      </c>
      <c r="K32" s="201">
        <v>3270</v>
      </c>
    </row>
    <row r="33" spans="1:11" ht="15">
      <c r="A33" s="5"/>
      <c r="B33" s="3" t="s">
        <v>27</v>
      </c>
      <c r="C33" s="5"/>
      <c r="D33" s="5"/>
      <c r="E33" s="202">
        <f>163931.65-21000</f>
        <v>142931.65</v>
      </c>
      <c r="F33" s="18"/>
      <c r="G33" s="240">
        <v>194332</v>
      </c>
      <c r="H33" s="238"/>
      <c r="I33" s="5"/>
      <c r="J33" s="3"/>
      <c r="K33" s="201"/>
    </row>
    <row r="34" spans="1:11" ht="15">
      <c r="A34" s="5"/>
      <c r="B34" s="3" t="s">
        <v>715</v>
      </c>
      <c r="C34" s="5"/>
      <c r="D34" s="5"/>
      <c r="E34" s="202">
        <v>8564.06</v>
      </c>
      <c r="F34" s="18"/>
      <c r="G34" s="240">
        <v>0</v>
      </c>
      <c r="H34" s="162"/>
      <c r="I34" s="5"/>
      <c r="J34" s="5"/>
      <c r="K34" s="40"/>
    </row>
    <row r="35" spans="1:11" ht="15">
      <c r="A35" s="5"/>
      <c r="B35" s="5"/>
      <c r="C35" s="5"/>
      <c r="D35" s="47"/>
      <c r="E35" s="20">
        <f>SUM(E26:E34)</f>
        <v>4503742.44</v>
      </c>
      <c r="F35" s="18"/>
      <c r="G35" s="242">
        <f>SUM(G26:G34)</f>
        <v>8021054.5600000005</v>
      </c>
      <c r="H35" s="162"/>
      <c r="I35" s="5"/>
      <c r="J35" s="5"/>
      <c r="K35" s="5"/>
    </row>
    <row r="36" spans="1:11" ht="15">
      <c r="A36" s="5"/>
      <c r="B36" s="5"/>
      <c r="C36" s="5"/>
      <c r="D36" s="5"/>
      <c r="E36" s="21"/>
      <c r="F36" s="5"/>
      <c r="G36" s="22"/>
      <c r="H36" s="5"/>
      <c r="I36" s="5"/>
      <c r="J36" s="5"/>
      <c r="K36" s="5"/>
    </row>
    <row r="37" spans="1:11" ht="15">
      <c r="A37" s="3" t="s">
        <v>6</v>
      </c>
      <c r="B37" s="5"/>
      <c r="C37" s="5"/>
      <c r="D37" s="5"/>
      <c r="E37" s="13">
        <f>E22-E35</f>
        <v>-2556673.7500000005</v>
      </c>
      <c r="F37" s="5"/>
      <c r="G37" s="11">
        <f>G22-G35</f>
        <v>-2924295.2199999997</v>
      </c>
      <c r="H37" s="5"/>
      <c r="I37" s="5"/>
      <c r="J37" s="5"/>
      <c r="K37" s="5"/>
    </row>
    <row r="38" spans="1:11" ht="15">
      <c r="A38" s="5"/>
      <c r="B38" s="5"/>
      <c r="C38" s="5"/>
      <c r="D38" s="5"/>
      <c r="E38" s="5"/>
      <c r="F38" s="5"/>
      <c r="G38" s="12"/>
      <c r="H38" s="5"/>
      <c r="I38" s="5"/>
      <c r="J38" s="5"/>
      <c r="K38" s="5"/>
    </row>
    <row r="39" spans="1:11" ht="15">
      <c r="A39" s="5"/>
      <c r="B39" s="5"/>
      <c r="C39" s="5"/>
      <c r="D39" s="5"/>
      <c r="E39" s="25">
        <f>E10+E37</f>
        <v>41065859.52</v>
      </c>
      <c r="F39" s="5"/>
      <c r="G39" s="26">
        <f>G37+G10</f>
        <v>41154764.800000004</v>
      </c>
      <c r="H39" s="5"/>
      <c r="I39" s="5"/>
      <c r="J39" s="5"/>
      <c r="K39" s="5"/>
    </row>
    <row r="40" spans="1:11" ht="15">
      <c r="A40" s="5"/>
      <c r="B40" s="5"/>
      <c r="C40" s="5"/>
      <c r="D40" s="5"/>
      <c r="E40" s="67"/>
      <c r="F40" s="5"/>
      <c r="G40" s="39"/>
      <c r="H40" s="5"/>
      <c r="I40" s="5"/>
      <c r="J40" s="5"/>
      <c r="K40" s="5"/>
    </row>
    <row r="41" spans="1:11" ht="15">
      <c r="A41" s="5"/>
      <c r="B41" s="5"/>
      <c r="C41" s="5"/>
      <c r="D41" s="5"/>
      <c r="E41" s="5"/>
      <c r="F41" s="5"/>
      <c r="G41" s="12"/>
      <c r="H41" s="5"/>
      <c r="I41" s="5"/>
      <c r="J41" s="5"/>
      <c r="K41" s="5"/>
    </row>
    <row r="42" spans="1:11" ht="15">
      <c r="A42" s="10" t="s">
        <v>7</v>
      </c>
      <c r="B42" s="5"/>
      <c r="C42" s="5"/>
      <c r="D42" s="5"/>
      <c r="E42" s="5"/>
      <c r="F42" s="5"/>
      <c r="G42" s="12"/>
      <c r="H42" s="5"/>
      <c r="I42" s="5"/>
      <c r="J42" s="5"/>
      <c r="K42" s="5"/>
    </row>
    <row r="43" spans="1:11" ht="15">
      <c r="A43" s="5"/>
      <c r="B43" s="5"/>
      <c r="C43" s="5"/>
      <c r="D43" s="5"/>
      <c r="E43" s="5"/>
      <c r="F43" s="5"/>
      <c r="G43" s="12"/>
      <c r="H43" s="5"/>
      <c r="I43" s="5"/>
      <c r="J43" s="5"/>
      <c r="K43" s="5"/>
    </row>
    <row r="44" spans="1:11" ht="15">
      <c r="A44" s="3" t="s">
        <v>8</v>
      </c>
      <c r="B44" s="5"/>
      <c r="C44" s="5"/>
      <c r="D44" s="5"/>
      <c r="E44" s="204">
        <v>3750000</v>
      </c>
      <c r="F44" s="18"/>
      <c r="G44" s="229">
        <v>3750000</v>
      </c>
      <c r="H44" s="162"/>
      <c r="I44" s="5"/>
      <c r="J44" s="5"/>
      <c r="K44" s="5"/>
    </row>
    <row r="45" spans="1:11" ht="15">
      <c r="A45" s="3" t="s">
        <v>76</v>
      </c>
      <c r="B45" s="5"/>
      <c r="C45" s="5"/>
      <c r="D45" s="5"/>
      <c r="E45" s="202">
        <v>36662836</v>
      </c>
      <c r="F45" s="18"/>
      <c r="G45" s="240">
        <v>36662836</v>
      </c>
      <c r="H45" s="162"/>
      <c r="I45" s="5"/>
      <c r="J45" s="5"/>
      <c r="K45" s="5"/>
    </row>
    <row r="46" spans="1:11" ht="15">
      <c r="A46" s="3" t="s">
        <v>77</v>
      </c>
      <c r="B46" s="5"/>
      <c r="C46" s="5"/>
      <c r="D46" s="5"/>
      <c r="E46" s="17">
        <f>E138</f>
        <v>547247.5199999996</v>
      </c>
      <c r="F46" s="18"/>
      <c r="G46" s="230">
        <f>G138</f>
        <v>636152.8000000006</v>
      </c>
      <c r="H46" s="162"/>
      <c r="I46" s="5"/>
      <c r="J46" s="5"/>
      <c r="K46" s="5"/>
    </row>
    <row r="47" spans="1:11" ht="15">
      <c r="A47" s="5"/>
      <c r="B47" s="5"/>
      <c r="C47" s="5"/>
      <c r="D47" s="5"/>
      <c r="E47" s="23">
        <f>SUM(E44:E46)</f>
        <v>40960083.519999996</v>
      </c>
      <c r="F47" s="5"/>
      <c r="G47" s="24">
        <f>SUM(G44:G46)</f>
        <v>41048988.8</v>
      </c>
      <c r="H47" s="5"/>
      <c r="I47" s="5"/>
      <c r="J47" s="5"/>
      <c r="K47" s="5"/>
    </row>
    <row r="48" spans="1:11" ht="15">
      <c r="A48" s="5"/>
      <c r="B48" s="5"/>
      <c r="C48" s="5"/>
      <c r="D48" s="5"/>
      <c r="E48" s="5"/>
      <c r="F48" s="5"/>
      <c r="G48" s="12"/>
      <c r="H48" s="5"/>
      <c r="I48" s="5"/>
      <c r="J48" s="5"/>
      <c r="K48" s="5"/>
    </row>
    <row r="49" spans="1:11" ht="15">
      <c r="A49" s="3" t="s">
        <v>159</v>
      </c>
      <c r="B49" s="5"/>
      <c r="C49" s="5"/>
      <c r="D49" s="5"/>
      <c r="E49" s="201">
        <v>105776</v>
      </c>
      <c r="F49" s="5"/>
      <c r="G49" s="11">
        <v>105776</v>
      </c>
      <c r="H49" s="5"/>
      <c r="I49" s="5"/>
      <c r="J49" s="5"/>
      <c r="K49" s="5"/>
    </row>
    <row r="50" spans="1:11" ht="15">
      <c r="A50" s="5"/>
      <c r="B50" s="5"/>
      <c r="C50" s="5"/>
      <c r="D50" s="5"/>
      <c r="E50" s="5"/>
      <c r="F50" s="5"/>
      <c r="G50" s="12"/>
      <c r="H50" s="5"/>
      <c r="I50" s="5"/>
      <c r="J50" s="5"/>
      <c r="K50" s="5"/>
    </row>
    <row r="51" spans="1:11" ht="15">
      <c r="A51" s="5"/>
      <c r="B51" s="5"/>
      <c r="C51" s="5"/>
      <c r="D51" s="5"/>
      <c r="E51" s="25">
        <f>E47+E49</f>
        <v>41065859.519999996</v>
      </c>
      <c r="F51" s="5"/>
      <c r="G51" s="26">
        <f>G47+G49</f>
        <v>41154764.8</v>
      </c>
      <c r="H51" s="5"/>
      <c r="I51" s="5"/>
      <c r="J51" s="5"/>
      <c r="K51" s="5"/>
    </row>
    <row r="52" spans="1:11" ht="15">
      <c r="A52" s="5"/>
      <c r="B52" s="5"/>
      <c r="C52" s="5"/>
      <c r="D52" s="5"/>
      <c r="E52" s="34"/>
      <c r="F52" s="5"/>
      <c r="G52" s="34"/>
      <c r="H52" s="5"/>
      <c r="I52" s="5"/>
      <c r="J52" s="5"/>
      <c r="K52" s="5"/>
    </row>
    <row r="53" spans="1:11" ht="15">
      <c r="A53" s="30"/>
      <c r="B53" s="5"/>
      <c r="C53" s="5"/>
      <c r="D53" s="5"/>
      <c r="E53" s="5"/>
      <c r="F53" s="5"/>
      <c r="G53" s="12"/>
      <c r="H53" s="5"/>
      <c r="I53" s="5"/>
      <c r="J53" s="5"/>
      <c r="K53" s="5"/>
    </row>
    <row r="54" spans="1:11" ht="15">
      <c r="A54" s="5"/>
      <c r="B54" s="5"/>
      <c r="C54" s="5"/>
      <c r="D54" s="5"/>
      <c r="E54" s="5"/>
      <c r="F54" s="5"/>
      <c r="G54" s="12"/>
      <c r="H54" s="5"/>
      <c r="I54" s="5"/>
      <c r="J54" s="5"/>
      <c r="K54" s="5"/>
    </row>
    <row r="55" spans="1:11" ht="15">
      <c r="A55" s="5"/>
      <c r="B55" s="5"/>
      <c r="C55" s="5"/>
      <c r="D55" s="5"/>
      <c r="E55" s="5"/>
      <c r="F55" s="5"/>
      <c r="G55" s="12"/>
      <c r="H55" s="5"/>
      <c r="I55" s="5"/>
      <c r="J55" s="5"/>
      <c r="K55" s="5"/>
    </row>
    <row r="56" spans="1:11" ht="15">
      <c r="A56" s="2" t="str">
        <f>A1</f>
        <v>EUPE GOLF MANAGEMENT BHD.</v>
      </c>
      <c r="B56" s="5"/>
      <c r="C56" s="5"/>
      <c r="D56" s="5"/>
      <c r="E56" s="5"/>
      <c r="F56" s="5"/>
      <c r="G56" s="4" t="e">
        <f>#REF!</f>
        <v>#REF!</v>
      </c>
      <c r="H56" s="5"/>
      <c r="I56" s="5"/>
      <c r="J56" s="5"/>
      <c r="K56" s="5"/>
    </row>
    <row r="57" spans="1:11" ht="15">
      <c r="A57" s="2" t="e">
        <f>#REF!</f>
        <v>#REF!</v>
      </c>
      <c r="B57" s="5"/>
      <c r="C57" s="5"/>
      <c r="D57" s="5"/>
      <c r="E57" s="5"/>
      <c r="F57" s="5"/>
      <c r="G57" s="12"/>
      <c r="H57" s="5"/>
      <c r="I57" s="5"/>
      <c r="J57" s="5"/>
      <c r="K57" s="5"/>
    </row>
    <row r="58" spans="1:11" ht="15">
      <c r="A58" s="5"/>
      <c r="B58" s="5"/>
      <c r="C58" s="5"/>
      <c r="D58" s="5"/>
      <c r="E58" s="5"/>
      <c r="F58" s="5"/>
      <c r="G58" s="12"/>
      <c r="H58" s="5"/>
      <c r="I58" s="5"/>
      <c r="J58" s="5"/>
      <c r="K58" s="5"/>
    </row>
    <row r="59" spans="1:11" ht="15">
      <c r="A59" s="40"/>
      <c r="B59" s="40"/>
      <c r="C59" s="40"/>
      <c r="D59" s="40"/>
      <c r="E59" s="40"/>
      <c r="F59" s="40"/>
      <c r="G59" s="41"/>
      <c r="H59" s="5"/>
      <c r="I59" s="5"/>
      <c r="J59" s="5"/>
      <c r="K59" s="5"/>
    </row>
    <row r="60" spans="1:11" ht="15">
      <c r="A60" s="5"/>
      <c r="B60" s="5"/>
      <c r="C60" s="5"/>
      <c r="D60" s="5"/>
      <c r="E60" s="8" t="e">
        <f>#REF!</f>
        <v>#REF!</v>
      </c>
      <c r="F60" s="5"/>
      <c r="G60" s="9" t="e">
        <f>#REF!</f>
        <v>#REF!</v>
      </c>
      <c r="H60" s="5"/>
      <c r="I60" s="5"/>
      <c r="J60" s="5"/>
      <c r="K60" s="5"/>
    </row>
    <row r="61" spans="1:11" ht="15">
      <c r="A61" s="3" t="s">
        <v>78</v>
      </c>
      <c r="B61" s="5"/>
      <c r="C61" s="5"/>
      <c r="D61" s="5"/>
      <c r="E61" s="5"/>
      <c r="F61" s="5"/>
      <c r="G61" s="12"/>
      <c r="H61" s="5"/>
      <c r="I61" s="5"/>
      <c r="J61" s="5"/>
      <c r="K61" s="5"/>
    </row>
    <row r="62" spans="1:11" ht="15">
      <c r="A62" s="3"/>
      <c r="B62" s="3" t="s">
        <v>181</v>
      </c>
      <c r="C62" s="5"/>
      <c r="D62" s="5"/>
      <c r="E62" s="204">
        <v>0</v>
      </c>
      <c r="F62" s="18"/>
      <c r="G62" s="229">
        <v>0</v>
      </c>
      <c r="H62" s="162"/>
      <c r="I62" s="5"/>
      <c r="J62" s="5"/>
      <c r="K62" s="5"/>
    </row>
    <row r="63" spans="1:11" ht="15">
      <c r="A63" s="3"/>
      <c r="B63" s="3" t="s">
        <v>182</v>
      </c>
      <c r="C63" s="5"/>
      <c r="D63" s="5"/>
      <c r="E63" s="202">
        <v>0</v>
      </c>
      <c r="F63" s="18"/>
      <c r="G63" s="240">
        <v>9000</v>
      </c>
      <c r="H63" s="162"/>
      <c r="I63" s="5"/>
      <c r="J63" s="5"/>
      <c r="K63" s="5"/>
    </row>
    <row r="64" spans="1:11" ht="15">
      <c r="A64" s="5"/>
      <c r="B64" s="3" t="s">
        <v>183</v>
      </c>
      <c r="C64" s="5"/>
      <c r="D64" s="5"/>
      <c r="E64" s="202">
        <v>207800</v>
      </c>
      <c r="F64" s="18"/>
      <c r="G64" s="240">
        <v>507650</v>
      </c>
      <c r="H64" s="162"/>
      <c r="I64" s="5"/>
      <c r="J64" s="5"/>
      <c r="K64" s="5"/>
    </row>
    <row r="65" spans="1:11" ht="15">
      <c r="A65" s="5"/>
      <c r="B65" s="3" t="s">
        <v>11</v>
      </c>
      <c r="C65" s="5"/>
      <c r="D65" s="5"/>
      <c r="E65" s="202">
        <v>1402.94</v>
      </c>
      <c r="F65" s="18"/>
      <c r="G65" s="240">
        <v>17156.78</v>
      </c>
      <c r="H65" s="162"/>
      <c r="I65" s="5"/>
      <c r="J65" s="5"/>
      <c r="K65" s="5"/>
    </row>
    <row r="66" spans="1:11" ht="15">
      <c r="A66" s="5"/>
      <c r="B66" s="3" t="s">
        <v>184</v>
      </c>
      <c r="C66" s="5"/>
      <c r="D66" s="5"/>
      <c r="E66" s="202">
        <v>393210</v>
      </c>
      <c r="F66" s="18"/>
      <c r="G66" s="240">
        <v>793110</v>
      </c>
      <c r="H66" s="162"/>
      <c r="I66" s="5"/>
      <c r="J66" s="5"/>
      <c r="K66" s="5"/>
    </row>
    <row r="67" spans="1:11" ht="15">
      <c r="A67" s="5"/>
      <c r="B67" s="3" t="s">
        <v>185</v>
      </c>
      <c r="C67" s="5"/>
      <c r="D67" s="5"/>
      <c r="E67" s="202"/>
      <c r="F67" s="18"/>
      <c r="G67" s="240"/>
      <c r="H67" s="162"/>
      <c r="I67" s="5"/>
      <c r="J67" s="5"/>
      <c r="K67" s="5"/>
    </row>
    <row r="68" spans="1:11" ht="15">
      <c r="A68" s="5"/>
      <c r="B68" s="3" t="s">
        <v>186</v>
      </c>
      <c r="C68" s="5"/>
      <c r="D68" s="5"/>
      <c r="E68" s="202">
        <v>362959.09</v>
      </c>
      <c r="F68" s="18"/>
      <c r="G68" s="240">
        <v>791072.29</v>
      </c>
      <c r="H68" s="162"/>
      <c r="I68" s="5"/>
      <c r="J68" s="5"/>
      <c r="K68" s="5"/>
    </row>
    <row r="69" spans="1:11" ht="15">
      <c r="A69" s="5"/>
      <c r="B69" s="3" t="s">
        <v>187</v>
      </c>
      <c r="C69" s="5"/>
      <c r="D69" s="5"/>
      <c r="E69" s="202">
        <v>343486</v>
      </c>
      <c r="F69" s="18"/>
      <c r="G69" s="240">
        <v>641771.92</v>
      </c>
      <c r="H69" s="162"/>
      <c r="I69" s="5"/>
      <c r="J69" s="5"/>
      <c r="K69" s="5"/>
    </row>
    <row r="70" spans="1:11" ht="15">
      <c r="A70" s="5"/>
      <c r="B70" s="3" t="s">
        <v>188</v>
      </c>
      <c r="C70" s="5"/>
      <c r="D70" s="5"/>
      <c r="E70" s="202">
        <v>0</v>
      </c>
      <c r="F70" s="18"/>
      <c r="G70" s="240">
        <v>0</v>
      </c>
      <c r="H70" s="162"/>
      <c r="I70" s="5"/>
      <c r="J70" s="5"/>
      <c r="K70" s="5"/>
    </row>
    <row r="71" spans="1:11" ht="15">
      <c r="A71" s="5"/>
      <c r="B71" s="3" t="s">
        <v>189</v>
      </c>
      <c r="C71" s="5"/>
      <c r="D71" s="5"/>
      <c r="E71" s="202">
        <v>1440</v>
      </c>
      <c r="F71" s="18"/>
      <c r="G71" s="240">
        <v>2288</v>
      </c>
      <c r="H71" s="162"/>
      <c r="I71" s="5"/>
      <c r="J71" s="5"/>
      <c r="K71" s="5"/>
    </row>
    <row r="72" spans="1:11" ht="15">
      <c r="A72" s="5"/>
      <c r="B72" s="3" t="s">
        <v>190</v>
      </c>
      <c r="C72" s="5"/>
      <c r="D72" s="5"/>
      <c r="E72" s="202">
        <v>0</v>
      </c>
      <c r="F72" s="18"/>
      <c r="G72" s="240">
        <v>0</v>
      </c>
      <c r="H72" s="162"/>
      <c r="I72" s="5"/>
      <c r="J72" s="5"/>
      <c r="K72" s="5"/>
    </row>
    <row r="73" spans="1:11" ht="15">
      <c r="A73" s="5"/>
      <c r="B73" s="3" t="s">
        <v>191</v>
      </c>
      <c r="C73" s="5"/>
      <c r="D73" s="5"/>
      <c r="E73" s="202">
        <v>69618.67</v>
      </c>
      <c r="F73" s="18"/>
      <c r="G73" s="240">
        <v>118346.13</v>
      </c>
      <c r="H73" s="162"/>
      <c r="I73" s="5"/>
      <c r="J73" s="5"/>
      <c r="K73" s="5"/>
    </row>
    <row r="74" spans="1:11" ht="15">
      <c r="A74" s="5"/>
      <c r="B74" s="3" t="s">
        <v>192</v>
      </c>
      <c r="C74" s="5"/>
      <c r="D74" s="5"/>
      <c r="E74" s="202">
        <v>-3114.6</v>
      </c>
      <c r="F74" s="18"/>
      <c r="G74" s="240">
        <v>-15915.9</v>
      </c>
      <c r="H74" s="162"/>
      <c r="I74" s="5"/>
      <c r="J74" s="5"/>
      <c r="K74" s="5"/>
    </row>
    <row r="75" spans="1:11" ht="15">
      <c r="A75" s="5"/>
      <c r="B75" s="3" t="s">
        <v>193</v>
      </c>
      <c r="C75" s="5"/>
      <c r="D75" s="5"/>
      <c r="E75" s="202">
        <v>0</v>
      </c>
      <c r="F75" s="18"/>
      <c r="G75" s="240">
        <v>0</v>
      </c>
      <c r="H75" s="162"/>
      <c r="I75" s="5"/>
      <c r="J75" s="5"/>
      <c r="K75" s="5"/>
    </row>
    <row r="76" spans="1:11" ht="15">
      <c r="A76" s="5"/>
      <c r="B76" s="3" t="s">
        <v>194</v>
      </c>
      <c r="C76" s="5"/>
      <c r="D76" s="5"/>
      <c r="E76" s="202">
        <v>-8157</v>
      </c>
      <c r="F76" s="18"/>
      <c r="G76" s="240">
        <v>-21051</v>
      </c>
      <c r="H76" s="162"/>
      <c r="I76" s="5"/>
      <c r="J76" s="5"/>
      <c r="K76" s="5"/>
    </row>
    <row r="77" spans="1:11" ht="15">
      <c r="A77" s="5"/>
      <c r="B77" s="3" t="s">
        <v>195</v>
      </c>
      <c r="C77" s="5"/>
      <c r="D77" s="5"/>
      <c r="E77" s="202">
        <v>382</v>
      </c>
      <c r="F77" s="18"/>
      <c r="G77" s="240">
        <v>1333.5</v>
      </c>
      <c r="H77" s="162"/>
      <c r="I77" s="5"/>
      <c r="J77" s="5"/>
      <c r="K77" s="5"/>
    </row>
    <row r="78" spans="1:11" ht="15">
      <c r="A78" s="5"/>
      <c r="B78" s="3" t="s">
        <v>196</v>
      </c>
      <c r="C78" s="5"/>
      <c r="D78" s="5"/>
      <c r="E78" s="202">
        <v>0</v>
      </c>
      <c r="F78" s="18"/>
      <c r="G78" s="240">
        <v>0</v>
      </c>
      <c r="H78" s="162"/>
      <c r="I78" s="5"/>
      <c r="J78" s="5"/>
      <c r="K78" s="5"/>
    </row>
    <row r="79" spans="1:11" ht="15">
      <c r="A79" s="5"/>
      <c r="B79" s="3" t="s">
        <v>197</v>
      </c>
      <c r="C79" s="5"/>
      <c r="D79" s="5"/>
      <c r="E79" s="202">
        <v>0</v>
      </c>
      <c r="F79" s="18"/>
      <c r="G79" s="240">
        <v>0</v>
      </c>
      <c r="H79" s="162"/>
      <c r="I79" s="5"/>
      <c r="J79" s="5"/>
      <c r="K79" s="5"/>
    </row>
    <row r="80" spans="1:11" ht="15">
      <c r="A80" s="5"/>
      <c r="B80" s="3" t="s">
        <v>198</v>
      </c>
      <c r="C80" s="5"/>
      <c r="D80" s="5"/>
      <c r="E80" s="202">
        <v>0</v>
      </c>
      <c r="F80" s="18"/>
      <c r="G80" s="240">
        <v>50000</v>
      </c>
      <c r="H80" s="162"/>
      <c r="I80" s="5"/>
      <c r="J80" s="5"/>
      <c r="K80" s="5"/>
    </row>
    <row r="81" spans="1:11" ht="15">
      <c r="A81" s="5"/>
      <c r="B81" s="3" t="s">
        <v>199</v>
      </c>
      <c r="C81" s="5"/>
      <c r="D81" s="5"/>
      <c r="E81" s="202">
        <v>0</v>
      </c>
      <c r="F81" s="18"/>
      <c r="G81" s="240">
        <v>0</v>
      </c>
      <c r="H81" s="162"/>
      <c r="I81" s="5"/>
      <c r="J81" s="5"/>
      <c r="K81" s="5"/>
    </row>
    <row r="82" spans="1:11" ht="15">
      <c r="A82" s="5"/>
      <c r="B82" s="3" t="s">
        <v>200</v>
      </c>
      <c r="C82" s="5"/>
      <c r="D82" s="5"/>
      <c r="E82" s="202">
        <v>0</v>
      </c>
      <c r="F82" s="18"/>
      <c r="G82" s="240">
        <v>0</v>
      </c>
      <c r="H82" s="162"/>
      <c r="I82" s="5"/>
      <c r="J82" s="5"/>
      <c r="K82" s="5"/>
    </row>
    <row r="83" spans="1:11" ht="15">
      <c r="A83" s="5"/>
      <c r="B83" s="3" t="s">
        <v>201</v>
      </c>
      <c r="C83" s="5"/>
      <c r="D83" s="5"/>
      <c r="E83" s="202">
        <v>0</v>
      </c>
      <c r="F83" s="18"/>
      <c r="G83" s="240">
        <v>30000</v>
      </c>
      <c r="H83" s="162"/>
      <c r="I83" s="5"/>
      <c r="J83" s="5"/>
      <c r="K83" s="5"/>
    </row>
    <row r="84" spans="1:11" ht="15">
      <c r="A84" s="5"/>
      <c r="B84" s="3" t="s">
        <v>202</v>
      </c>
      <c r="C84" s="5"/>
      <c r="D84" s="5"/>
      <c r="E84" s="202">
        <v>3274.65</v>
      </c>
      <c r="F84" s="18"/>
      <c r="G84" s="240">
        <v>11375.69</v>
      </c>
      <c r="H84" s="162"/>
      <c r="I84" s="5"/>
      <c r="J84" s="5"/>
      <c r="K84" s="5"/>
    </row>
    <row r="85" spans="1:11" ht="15">
      <c r="A85" s="5"/>
      <c r="B85" s="3" t="s">
        <v>203</v>
      </c>
      <c r="C85" s="5"/>
      <c r="D85" s="5"/>
      <c r="E85" s="202">
        <v>12000</v>
      </c>
      <c r="F85" s="18"/>
      <c r="G85" s="240">
        <v>27000</v>
      </c>
      <c r="H85" s="162"/>
      <c r="I85" s="5"/>
      <c r="J85" s="5"/>
      <c r="K85" s="5"/>
    </row>
    <row r="86" spans="1:11" ht="15">
      <c r="A86" s="5"/>
      <c r="B86" s="3" t="s">
        <v>204</v>
      </c>
      <c r="C86" s="5"/>
      <c r="D86" s="5"/>
      <c r="E86" s="202">
        <v>0</v>
      </c>
      <c r="F86" s="18"/>
      <c r="G86" s="240">
        <v>3600</v>
      </c>
      <c r="H86" s="162"/>
      <c r="I86" s="5"/>
      <c r="J86" s="5"/>
      <c r="K86" s="5"/>
    </row>
    <row r="87" spans="1:11" ht="15">
      <c r="A87" s="5"/>
      <c r="B87" s="3" t="s">
        <v>205</v>
      </c>
      <c r="C87" s="5"/>
      <c r="D87" s="5"/>
      <c r="E87" s="202">
        <v>0</v>
      </c>
      <c r="F87" s="18"/>
      <c r="G87" s="240">
        <v>0</v>
      </c>
      <c r="H87" s="162"/>
      <c r="I87" s="5"/>
      <c r="J87" s="5"/>
      <c r="K87" s="5"/>
    </row>
    <row r="88" spans="1:11" ht="15">
      <c r="A88" s="5"/>
      <c r="B88" s="3" t="s">
        <v>206</v>
      </c>
      <c r="C88" s="5"/>
      <c r="D88" s="5"/>
      <c r="E88" s="202">
        <v>11083.8</v>
      </c>
      <c r="F88" s="18"/>
      <c r="G88" s="240">
        <v>10894.9</v>
      </c>
      <c r="H88" s="162"/>
      <c r="I88" s="5"/>
      <c r="J88" s="5"/>
      <c r="K88" s="5"/>
    </row>
    <row r="89" spans="1:11" ht="15">
      <c r="A89" s="5"/>
      <c r="B89" s="3" t="s">
        <v>207</v>
      </c>
      <c r="C89" s="5"/>
      <c r="D89" s="5"/>
      <c r="E89" s="202">
        <v>0</v>
      </c>
      <c r="F89" s="18"/>
      <c r="G89" s="240">
        <v>-2135.05</v>
      </c>
      <c r="H89" s="162"/>
      <c r="I89" s="5"/>
      <c r="J89" s="5"/>
      <c r="K89" s="5"/>
    </row>
    <row r="90" spans="1:11" ht="15">
      <c r="A90" s="5"/>
      <c r="B90" s="3" t="s">
        <v>208</v>
      </c>
      <c r="C90" s="5"/>
      <c r="D90" s="5"/>
      <c r="E90" s="202">
        <v>0</v>
      </c>
      <c r="F90" s="18"/>
      <c r="G90" s="240">
        <v>0</v>
      </c>
      <c r="H90" s="162"/>
      <c r="I90" s="5"/>
      <c r="J90" s="5"/>
      <c r="K90" s="5"/>
    </row>
    <row r="91" spans="1:11" ht="15">
      <c r="A91" s="5"/>
      <c r="B91" s="3" t="s">
        <v>209</v>
      </c>
      <c r="C91" s="5"/>
      <c r="D91" s="5"/>
      <c r="E91" s="202">
        <v>0</v>
      </c>
      <c r="F91" s="18"/>
      <c r="G91" s="240">
        <v>42000</v>
      </c>
      <c r="H91" s="162"/>
      <c r="I91" s="5"/>
      <c r="J91" s="5"/>
      <c r="K91" s="5"/>
    </row>
    <row r="92" spans="1:11" ht="15">
      <c r="A92" s="5"/>
      <c r="B92" s="3" t="s">
        <v>210</v>
      </c>
      <c r="C92" s="5"/>
      <c r="D92" s="5"/>
      <c r="E92" s="202">
        <v>9000</v>
      </c>
      <c r="F92" s="18"/>
      <c r="G92" s="240">
        <v>3500</v>
      </c>
      <c r="H92" s="162"/>
      <c r="I92" s="5"/>
      <c r="J92" s="5"/>
      <c r="K92" s="5"/>
    </row>
    <row r="93" spans="1:11" ht="15">
      <c r="A93" s="5"/>
      <c r="B93" s="3" t="s">
        <v>211</v>
      </c>
      <c r="C93" s="5"/>
      <c r="D93" s="5"/>
      <c r="E93" s="202">
        <v>17250</v>
      </c>
      <c r="F93" s="18"/>
      <c r="G93" s="240">
        <v>38833.33</v>
      </c>
      <c r="H93" s="162"/>
      <c r="I93" s="5"/>
      <c r="J93" s="5"/>
      <c r="K93" s="5"/>
    </row>
    <row r="94" spans="1:11" ht="15">
      <c r="A94" s="3" t="s">
        <v>160</v>
      </c>
      <c r="B94" s="5"/>
      <c r="C94" s="5"/>
      <c r="D94" s="5"/>
      <c r="E94" s="14">
        <f>SUM(E62:E93)</f>
        <v>1421635.5499999998</v>
      </c>
      <c r="F94" s="18"/>
      <c r="G94" s="241">
        <f>SUM(G62:G93)</f>
        <v>3059830.5900000003</v>
      </c>
      <c r="H94" s="162"/>
      <c r="I94" s="5"/>
      <c r="J94" s="5"/>
      <c r="K94" s="5"/>
    </row>
    <row r="95" spans="1:11" ht="15">
      <c r="A95" s="5"/>
      <c r="B95" s="5"/>
      <c r="C95" s="5"/>
      <c r="D95" s="5"/>
      <c r="E95" s="23"/>
      <c r="F95" s="5"/>
      <c r="G95" s="24"/>
      <c r="H95" s="5"/>
      <c r="I95" s="5"/>
      <c r="J95" s="5"/>
      <c r="K95" s="5"/>
    </row>
    <row r="96" spans="1:11" ht="15">
      <c r="A96" s="7" t="s">
        <v>79</v>
      </c>
      <c r="B96" s="5"/>
      <c r="C96" s="5"/>
      <c r="D96" s="5"/>
      <c r="E96" s="13"/>
      <c r="F96" s="5"/>
      <c r="G96" s="11"/>
      <c r="H96" s="5"/>
      <c r="I96" s="5"/>
      <c r="J96" s="5"/>
      <c r="K96" s="5"/>
    </row>
    <row r="97" spans="1:11" ht="15">
      <c r="A97" s="7"/>
      <c r="B97" s="3" t="s">
        <v>212</v>
      </c>
      <c r="C97" s="5"/>
      <c r="D97" s="5"/>
      <c r="E97" s="204">
        <v>0</v>
      </c>
      <c r="F97" s="18"/>
      <c r="G97" s="229">
        <v>5650</v>
      </c>
      <c r="H97" s="162"/>
      <c r="I97" s="5"/>
      <c r="J97" s="5"/>
      <c r="K97" s="5"/>
    </row>
    <row r="98" spans="1:11" ht="15">
      <c r="A98" s="5"/>
      <c r="B98" s="3" t="s">
        <v>213</v>
      </c>
      <c r="C98" s="5"/>
      <c r="D98" s="5"/>
      <c r="E98" s="202">
        <v>0</v>
      </c>
      <c r="F98" s="18"/>
      <c r="G98" s="240">
        <v>24558.22</v>
      </c>
      <c r="H98" s="162"/>
      <c r="I98" s="5"/>
      <c r="J98" s="5"/>
      <c r="K98" s="5"/>
    </row>
    <row r="99" spans="1:11" ht="15">
      <c r="A99" s="5"/>
      <c r="B99" s="3" t="s">
        <v>214</v>
      </c>
      <c r="C99" s="5"/>
      <c r="D99" s="5"/>
      <c r="E99" s="202">
        <v>40250</v>
      </c>
      <c r="F99" s="18"/>
      <c r="G99" s="240">
        <v>53374.1</v>
      </c>
      <c r="H99" s="162"/>
      <c r="I99" s="5"/>
      <c r="J99" s="5"/>
      <c r="K99" s="5"/>
    </row>
    <row r="100" spans="1:11" ht="15">
      <c r="A100" s="5"/>
      <c r="B100" s="3" t="s">
        <v>215</v>
      </c>
      <c r="C100" s="5"/>
      <c r="D100" s="5"/>
      <c r="E100" s="202">
        <v>8893.5</v>
      </c>
      <c r="F100" s="18"/>
      <c r="G100" s="240">
        <v>0</v>
      </c>
      <c r="H100" s="162"/>
      <c r="I100" s="5"/>
      <c r="J100" s="5"/>
      <c r="K100" s="5"/>
    </row>
    <row r="101" spans="1:11" ht="15">
      <c r="A101" s="5"/>
      <c r="B101" s="3" t="s">
        <v>216</v>
      </c>
      <c r="C101" s="5"/>
      <c r="D101" s="5"/>
      <c r="E101" s="202">
        <v>4537.59</v>
      </c>
      <c r="F101" s="18"/>
      <c r="G101" s="240">
        <v>12408.12</v>
      </c>
      <c r="H101" s="162"/>
      <c r="I101" s="5"/>
      <c r="J101" s="5"/>
      <c r="K101" s="5"/>
    </row>
    <row r="102" spans="1:11" ht="15">
      <c r="A102" s="5"/>
      <c r="B102" s="3" t="s">
        <v>217</v>
      </c>
      <c r="C102" s="5"/>
      <c r="D102" s="5"/>
      <c r="E102" s="202">
        <v>3426</v>
      </c>
      <c r="F102" s="18"/>
      <c r="G102" s="240">
        <v>4770</v>
      </c>
      <c r="H102" s="162"/>
      <c r="I102" s="5"/>
      <c r="J102" s="5"/>
      <c r="K102" s="5"/>
    </row>
    <row r="103" spans="1:11" ht="15">
      <c r="A103" s="5"/>
      <c r="B103" s="3" t="s">
        <v>218</v>
      </c>
      <c r="C103" s="5"/>
      <c r="D103" s="5"/>
      <c r="E103" s="202">
        <v>53270.49</v>
      </c>
      <c r="F103" s="18"/>
      <c r="G103" s="240">
        <v>64408.78</v>
      </c>
      <c r="H103" s="162"/>
      <c r="I103" s="5"/>
      <c r="J103" s="5"/>
      <c r="K103" s="5"/>
    </row>
    <row r="104" spans="1:11" ht="15">
      <c r="A104" s="5"/>
      <c r="B104" s="3" t="s">
        <v>219</v>
      </c>
      <c r="C104" s="5"/>
      <c r="D104" s="5"/>
      <c r="E104" s="202">
        <v>148175.81</v>
      </c>
      <c r="F104" s="18"/>
      <c r="G104" s="240">
        <v>0</v>
      </c>
      <c r="H104" s="162"/>
      <c r="I104" s="5"/>
      <c r="J104" s="5"/>
      <c r="K104" s="5"/>
    </row>
    <row r="105" spans="1:11" ht="15">
      <c r="A105" s="5"/>
      <c r="B105" s="3" t="s">
        <v>220</v>
      </c>
      <c r="C105" s="5"/>
      <c r="D105" s="5"/>
      <c r="E105" s="202">
        <v>0</v>
      </c>
      <c r="F105" s="18"/>
      <c r="G105" s="240">
        <v>0</v>
      </c>
      <c r="H105" s="162"/>
      <c r="I105" s="5"/>
      <c r="J105" s="5"/>
      <c r="K105" s="5"/>
    </row>
    <row r="106" spans="1:11" ht="15">
      <c r="A106" s="5"/>
      <c r="B106" s="3" t="s">
        <v>221</v>
      </c>
      <c r="C106" s="5"/>
      <c r="D106" s="5"/>
      <c r="E106" s="202">
        <v>13526.74</v>
      </c>
      <c r="F106" s="18"/>
      <c r="G106" s="240"/>
      <c r="H106" s="162"/>
      <c r="I106" s="5"/>
      <c r="J106" s="5"/>
      <c r="K106" s="5"/>
    </row>
    <row r="107" spans="1:11" ht="15">
      <c r="A107" s="5"/>
      <c r="B107" s="3" t="s">
        <v>222</v>
      </c>
      <c r="C107" s="5"/>
      <c r="D107" s="5"/>
      <c r="E107" s="202">
        <v>28826</v>
      </c>
      <c r="F107" s="18"/>
      <c r="G107" s="240">
        <v>35601</v>
      </c>
      <c r="H107" s="162"/>
      <c r="I107" s="5"/>
      <c r="J107" s="5"/>
      <c r="K107" s="5"/>
    </row>
    <row r="108" spans="1:11" ht="15">
      <c r="A108" s="5"/>
      <c r="B108" s="3" t="s">
        <v>223</v>
      </c>
      <c r="C108" s="5"/>
      <c r="D108" s="5"/>
      <c r="E108" s="202">
        <v>340</v>
      </c>
      <c r="F108" s="18"/>
      <c r="G108" s="240">
        <v>0</v>
      </c>
      <c r="H108" s="162"/>
      <c r="I108" s="5"/>
      <c r="J108" s="5"/>
      <c r="K108" s="5"/>
    </row>
    <row r="109" spans="1:11" ht="15">
      <c r="A109" s="5"/>
      <c r="B109" s="3" t="s">
        <v>224</v>
      </c>
      <c r="C109" s="5"/>
      <c r="D109" s="5"/>
      <c r="E109" s="202">
        <v>0</v>
      </c>
      <c r="F109" s="18"/>
      <c r="G109" s="240">
        <v>400</v>
      </c>
      <c r="H109" s="162"/>
      <c r="I109" s="5"/>
      <c r="J109" s="5"/>
      <c r="K109" s="5"/>
    </row>
    <row r="110" spans="1:11" ht="15">
      <c r="A110" s="5"/>
      <c r="B110" s="3" t="s">
        <v>225</v>
      </c>
      <c r="C110" s="5"/>
      <c r="D110" s="5"/>
      <c r="E110" s="202">
        <v>107095.16</v>
      </c>
      <c r="F110" s="18"/>
      <c r="G110" s="240">
        <v>154606.83</v>
      </c>
      <c r="H110" s="162"/>
      <c r="I110" s="5"/>
      <c r="J110" s="5"/>
      <c r="K110" s="5"/>
    </row>
    <row r="111" spans="1:11" ht="15">
      <c r="A111" s="5"/>
      <c r="B111" s="3" t="s">
        <v>226</v>
      </c>
      <c r="C111" s="5"/>
      <c r="D111" s="5"/>
      <c r="E111" s="202">
        <v>8116.9</v>
      </c>
      <c r="F111" s="18"/>
      <c r="G111" s="240">
        <v>0</v>
      </c>
      <c r="H111" s="162"/>
      <c r="I111" s="5"/>
      <c r="J111" s="5"/>
      <c r="K111" s="5"/>
    </row>
    <row r="112" spans="1:11" ht="15">
      <c r="A112" s="5"/>
      <c r="B112" s="3" t="s">
        <v>227</v>
      </c>
      <c r="C112" s="5"/>
      <c r="D112" s="5"/>
      <c r="E112" s="202">
        <v>2565</v>
      </c>
      <c r="F112" s="18"/>
      <c r="G112" s="240">
        <v>0</v>
      </c>
      <c r="H112" s="162"/>
      <c r="I112" s="5"/>
      <c r="J112" s="5"/>
      <c r="K112" s="5"/>
    </row>
    <row r="113" spans="1:11" ht="15">
      <c r="A113" s="5"/>
      <c r="B113" s="3" t="s">
        <v>228</v>
      </c>
      <c r="C113" s="5"/>
      <c r="D113" s="5"/>
      <c r="E113" s="202">
        <v>265115.91</v>
      </c>
      <c r="F113" s="18"/>
      <c r="G113" s="240">
        <v>306548.97</v>
      </c>
      <c r="H113" s="162"/>
      <c r="I113" s="5"/>
      <c r="J113" s="5"/>
      <c r="K113" s="5"/>
    </row>
    <row r="114" spans="1:11" ht="15">
      <c r="A114" s="5"/>
      <c r="B114" s="3" t="s">
        <v>229</v>
      </c>
      <c r="C114" s="5"/>
      <c r="D114" s="5"/>
      <c r="E114" s="202">
        <v>1440</v>
      </c>
      <c r="F114" s="18"/>
      <c r="G114" s="240">
        <v>0</v>
      </c>
      <c r="H114" s="162"/>
      <c r="I114" s="5"/>
      <c r="J114" s="5"/>
      <c r="K114" s="5"/>
    </row>
    <row r="115" spans="1:11" ht="15">
      <c r="A115" s="5"/>
      <c r="B115" s="3" t="s">
        <v>230</v>
      </c>
      <c r="C115" s="5"/>
      <c r="D115" s="5"/>
      <c r="E115" s="202">
        <v>4631.05</v>
      </c>
      <c r="F115" s="18"/>
      <c r="G115" s="240">
        <v>5097.95</v>
      </c>
      <c r="H115" s="162"/>
      <c r="I115" s="5"/>
      <c r="J115" s="5"/>
      <c r="K115" s="5"/>
    </row>
    <row r="116" spans="1:11" ht="15">
      <c r="A116" s="5"/>
      <c r="B116" s="3" t="s">
        <v>713</v>
      </c>
      <c r="C116" s="5"/>
      <c r="D116" s="5"/>
      <c r="E116" s="202">
        <v>2700</v>
      </c>
      <c r="F116" s="18"/>
      <c r="G116" s="240">
        <v>0</v>
      </c>
      <c r="H116" s="162"/>
      <c r="I116" s="5"/>
      <c r="J116" s="5"/>
      <c r="K116" s="5"/>
    </row>
    <row r="117" spans="1:11" ht="15">
      <c r="A117" s="5"/>
      <c r="B117" s="3" t="s">
        <v>231</v>
      </c>
      <c r="C117" s="5"/>
      <c r="D117" s="5"/>
      <c r="E117" s="202">
        <v>0</v>
      </c>
      <c r="F117" s="18"/>
      <c r="G117" s="240">
        <v>75</v>
      </c>
      <c r="H117" s="162"/>
      <c r="I117" s="5"/>
      <c r="J117" s="5"/>
      <c r="K117" s="5"/>
    </row>
    <row r="118" spans="1:11" ht="15">
      <c r="A118" s="5"/>
      <c r="B118" s="3" t="s">
        <v>39</v>
      </c>
      <c r="C118" s="5"/>
      <c r="D118" s="5"/>
      <c r="E118" s="202">
        <v>372</v>
      </c>
      <c r="F118" s="18"/>
      <c r="G118" s="240">
        <v>0</v>
      </c>
      <c r="H118" s="162"/>
      <c r="I118" s="5"/>
      <c r="J118" s="5"/>
      <c r="K118" s="5"/>
    </row>
    <row r="119" spans="1:11" ht="15">
      <c r="A119" s="5"/>
      <c r="B119" s="3" t="s">
        <v>232</v>
      </c>
      <c r="C119" s="5"/>
      <c r="D119" s="5"/>
      <c r="E119" s="202">
        <v>4366.15</v>
      </c>
      <c r="F119" s="18"/>
      <c r="G119" s="240">
        <v>5786.95</v>
      </c>
      <c r="H119" s="162"/>
      <c r="I119" s="5"/>
      <c r="J119" s="5"/>
      <c r="K119" s="5"/>
    </row>
    <row r="120" spans="1:11" ht="15">
      <c r="A120" s="3" t="s">
        <v>138</v>
      </c>
      <c r="B120" s="3"/>
      <c r="C120" s="5"/>
      <c r="D120" s="5"/>
      <c r="E120" s="14">
        <f>SUM(E97:E119)</f>
        <v>697648.3000000002</v>
      </c>
      <c r="F120" s="18"/>
      <c r="G120" s="241">
        <f>SUM(G97:G119)</f>
        <v>673285.9199999999</v>
      </c>
      <c r="H120" s="162"/>
      <c r="I120" s="5"/>
      <c r="J120" s="5"/>
      <c r="K120" s="5"/>
    </row>
    <row r="121" spans="1:11" ht="15">
      <c r="A121" s="5"/>
      <c r="B121" s="3"/>
      <c r="C121" s="5"/>
      <c r="E121" s="69"/>
      <c r="G121" s="59"/>
      <c r="I121" s="5"/>
      <c r="J121" s="5"/>
      <c r="K121" s="5"/>
    </row>
    <row r="122" spans="1:11" ht="15">
      <c r="A122" s="5"/>
      <c r="B122" s="3"/>
      <c r="C122" s="5"/>
      <c r="I122" s="5"/>
      <c r="J122" s="5"/>
      <c r="K122" s="5"/>
    </row>
    <row r="123" spans="1:11" ht="15">
      <c r="A123" s="3" t="s">
        <v>80</v>
      </c>
      <c r="B123" s="3"/>
      <c r="C123" s="5"/>
      <c r="E123" s="70">
        <f>E94-E120</f>
        <v>723987.2499999997</v>
      </c>
      <c r="F123" s="63"/>
      <c r="G123" s="71">
        <f>G94-G120</f>
        <v>2386544.6700000004</v>
      </c>
      <c r="I123" s="5"/>
      <c r="J123" s="5"/>
      <c r="K123" s="5"/>
    </row>
    <row r="124" spans="1:11" ht="15">
      <c r="A124" s="5"/>
      <c r="B124" s="3"/>
      <c r="C124" s="5"/>
      <c r="I124" s="5"/>
      <c r="J124" s="5"/>
      <c r="K124" s="5"/>
    </row>
    <row r="125" spans="1:11" ht="15">
      <c r="A125" s="3" t="s">
        <v>161</v>
      </c>
      <c r="B125" s="5"/>
      <c r="C125" s="5"/>
      <c r="D125" s="5"/>
      <c r="E125" s="13">
        <f>E196</f>
        <v>744598.8200000002</v>
      </c>
      <c r="F125" s="5"/>
      <c r="G125" s="11">
        <f>G196</f>
        <v>2266416.05</v>
      </c>
      <c r="H125" s="5"/>
      <c r="I125" s="5"/>
      <c r="J125" s="5"/>
      <c r="K125" s="5"/>
    </row>
    <row r="126" spans="1:11" ht="15">
      <c r="A126" s="5"/>
      <c r="B126" s="5"/>
      <c r="C126" s="5"/>
      <c r="D126" s="5"/>
      <c r="E126" s="5"/>
      <c r="F126" s="5"/>
      <c r="G126" s="12"/>
      <c r="H126" s="5"/>
      <c r="I126" s="5"/>
      <c r="J126" s="5"/>
      <c r="K126" s="5"/>
    </row>
    <row r="127" spans="1:11" ht="15">
      <c r="A127" s="3" t="s">
        <v>82</v>
      </c>
      <c r="B127" s="5"/>
      <c r="C127" s="5"/>
      <c r="D127" s="5"/>
      <c r="E127" s="23">
        <f>E123-E125</f>
        <v>-20611.57000000053</v>
      </c>
      <c r="F127" s="5"/>
      <c r="G127" s="24">
        <f>G123-G125</f>
        <v>120128.62000000058</v>
      </c>
      <c r="H127" s="5"/>
      <c r="I127" s="5"/>
      <c r="J127" s="5"/>
      <c r="K127" s="5"/>
    </row>
    <row r="128" spans="1:11" ht="15">
      <c r="A128" s="3" t="s">
        <v>83</v>
      </c>
      <c r="B128" s="5"/>
      <c r="C128" s="5"/>
      <c r="D128" s="5"/>
      <c r="E128" s="13"/>
      <c r="F128" s="5"/>
      <c r="G128" s="12"/>
      <c r="H128" s="5"/>
      <c r="I128" s="5"/>
      <c r="J128" s="5"/>
      <c r="K128" s="5"/>
    </row>
    <row r="129" spans="2:11" ht="15">
      <c r="B129" s="3" t="s">
        <v>153</v>
      </c>
      <c r="C129" s="5"/>
      <c r="D129" s="5"/>
      <c r="E129" s="204">
        <v>-101674.03</v>
      </c>
      <c r="F129" s="18"/>
      <c r="G129" s="229">
        <v>-235000</v>
      </c>
      <c r="H129" s="162"/>
      <c r="I129" s="5"/>
      <c r="J129" s="5"/>
      <c r="K129" s="5"/>
    </row>
    <row r="130" spans="1:11" ht="15">
      <c r="A130" s="3"/>
      <c r="B130" s="3" t="s">
        <v>233</v>
      </c>
      <c r="C130" s="5"/>
      <c r="D130" s="5"/>
      <c r="E130" s="202">
        <v>33380.32</v>
      </c>
      <c r="F130" s="18"/>
      <c r="G130" s="240">
        <v>0</v>
      </c>
      <c r="H130" s="162"/>
      <c r="I130" s="5"/>
      <c r="J130" s="5"/>
      <c r="K130" s="5"/>
    </row>
    <row r="131" spans="1:11" ht="15">
      <c r="A131" s="3"/>
      <c r="B131" s="3" t="s">
        <v>143</v>
      </c>
      <c r="C131" s="5"/>
      <c r="D131" s="5"/>
      <c r="E131" s="202">
        <v>0</v>
      </c>
      <c r="F131" s="18"/>
      <c r="G131" s="230">
        <v>-50732</v>
      </c>
      <c r="H131" s="162"/>
      <c r="I131" s="5"/>
      <c r="J131" s="5"/>
      <c r="K131" s="5"/>
    </row>
    <row r="132" spans="1:11" ht="15">
      <c r="A132" s="3"/>
      <c r="B132" s="3"/>
      <c r="C132" s="5"/>
      <c r="D132" s="5"/>
      <c r="E132" s="23">
        <f>SUM(E129:E131)</f>
        <v>-68293.70999999999</v>
      </c>
      <c r="F132" s="5"/>
      <c r="G132" s="24">
        <f>SUM(G129:G131)</f>
        <v>-285732</v>
      </c>
      <c r="H132" s="5"/>
      <c r="I132" s="5"/>
      <c r="J132" s="5"/>
      <c r="K132" s="5"/>
    </row>
    <row r="133" spans="1:11" ht="15">
      <c r="A133" s="3"/>
      <c r="B133" s="5"/>
      <c r="C133" s="5"/>
      <c r="D133" s="5"/>
      <c r="E133" s="13"/>
      <c r="F133" s="5"/>
      <c r="G133" s="11"/>
      <c r="H133" s="5"/>
      <c r="I133" s="5"/>
      <c r="J133" s="5"/>
      <c r="K133" s="5"/>
    </row>
    <row r="134" spans="1:11" ht="15">
      <c r="A134" s="3" t="s">
        <v>162</v>
      </c>
      <c r="B134" s="5"/>
      <c r="C134" s="3"/>
      <c r="D134" s="3"/>
      <c r="E134" s="23">
        <f>E127+E132</f>
        <v>-88905.28000000052</v>
      </c>
      <c r="F134" s="5"/>
      <c r="G134" s="24">
        <f>G127+G132</f>
        <v>-165603.37999999942</v>
      </c>
      <c r="H134" s="5"/>
      <c r="I134" s="5"/>
      <c r="J134" s="5"/>
      <c r="K134" s="5"/>
    </row>
    <row r="135" spans="1:11" ht="15">
      <c r="A135" s="3"/>
      <c r="B135" s="3"/>
      <c r="C135" s="3"/>
      <c r="D135" s="3"/>
      <c r="E135" s="5"/>
      <c r="F135" s="5"/>
      <c r="G135" s="12"/>
      <c r="H135" s="5"/>
      <c r="I135" s="5"/>
      <c r="J135" s="5"/>
      <c r="K135" s="5"/>
    </row>
    <row r="136" spans="1:11" ht="15">
      <c r="A136" s="3" t="s">
        <v>163</v>
      </c>
      <c r="B136" s="3"/>
      <c r="C136" s="3"/>
      <c r="D136" s="3"/>
      <c r="E136" s="201">
        <v>636152.8</v>
      </c>
      <c r="F136" s="5"/>
      <c r="G136" s="11">
        <v>801756.18</v>
      </c>
      <c r="H136" s="5"/>
      <c r="I136" s="5"/>
      <c r="J136" s="5"/>
      <c r="K136" s="5"/>
    </row>
    <row r="137" spans="1:11" ht="15">
      <c r="A137" s="3"/>
      <c r="B137" s="3"/>
      <c r="C137" s="5"/>
      <c r="D137" s="5"/>
      <c r="E137" s="5"/>
      <c r="F137" s="5"/>
      <c r="G137" s="12"/>
      <c r="H137" s="5"/>
      <c r="I137" s="5"/>
      <c r="J137" s="5"/>
      <c r="K137" s="5"/>
    </row>
    <row r="138" spans="1:11" ht="15">
      <c r="A138" s="3" t="s">
        <v>164</v>
      </c>
      <c r="B138" s="5"/>
      <c r="C138" s="5"/>
      <c r="D138" s="5"/>
      <c r="E138" s="25">
        <f>E134+E136</f>
        <v>547247.5199999996</v>
      </c>
      <c r="F138" s="5"/>
      <c r="G138" s="26">
        <f>G134+G136</f>
        <v>636152.8000000006</v>
      </c>
      <c r="H138" s="5"/>
      <c r="I138" s="5"/>
      <c r="J138" s="5"/>
      <c r="K138" s="5"/>
    </row>
    <row r="139" spans="1:11" ht="15">
      <c r="A139" s="5"/>
      <c r="B139" s="5"/>
      <c r="C139" s="5"/>
      <c r="D139" s="5"/>
      <c r="E139" s="67"/>
      <c r="F139" s="5"/>
      <c r="G139" s="39"/>
      <c r="H139" s="5"/>
      <c r="I139" s="5"/>
      <c r="J139" s="5"/>
      <c r="K139" s="5"/>
    </row>
    <row r="140" spans="1:11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ht="15">
      <c r="A141" s="30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ht="15">
      <c r="A144" s="2" t="s">
        <v>165</v>
      </c>
      <c r="B144" s="5"/>
      <c r="C144" s="5"/>
      <c r="D144" s="5"/>
      <c r="E144" s="5"/>
      <c r="F144" s="5"/>
      <c r="G144" s="12"/>
      <c r="H144" s="5"/>
      <c r="I144" s="5"/>
      <c r="J144" s="5"/>
      <c r="K144" s="5"/>
    </row>
    <row r="145" spans="1:11" ht="15">
      <c r="A145" s="2" t="e">
        <f>#REF!</f>
        <v>#REF!</v>
      </c>
      <c r="B145" s="5"/>
      <c r="C145" s="5"/>
      <c r="D145" s="5"/>
      <c r="E145" s="5"/>
      <c r="F145" s="5"/>
      <c r="G145" s="4" t="e">
        <f>#REF!</f>
        <v>#REF!</v>
      </c>
      <c r="H145" s="5"/>
      <c r="I145" s="5"/>
      <c r="J145" s="5"/>
      <c r="K145" s="5"/>
    </row>
    <row r="146" spans="1:11" ht="15">
      <c r="A146" s="5"/>
      <c r="B146" s="5"/>
      <c r="C146" s="5"/>
      <c r="D146" s="5"/>
      <c r="E146" s="5"/>
      <c r="F146" s="5"/>
      <c r="G146" s="12"/>
      <c r="H146" s="5"/>
      <c r="I146" s="5"/>
      <c r="J146" s="5"/>
      <c r="K146" s="5"/>
    </row>
    <row r="147" spans="1:11" ht="15">
      <c r="A147" s="40"/>
      <c r="B147" s="40"/>
      <c r="C147" s="40"/>
      <c r="D147" s="40"/>
      <c r="E147" s="40"/>
      <c r="F147" s="40"/>
      <c r="G147" s="41"/>
      <c r="H147" s="5"/>
      <c r="I147" s="5"/>
      <c r="J147" s="5"/>
      <c r="K147" s="5"/>
    </row>
    <row r="148" spans="1:11" ht="15">
      <c r="A148" s="5"/>
      <c r="B148" s="5"/>
      <c r="C148" s="5"/>
      <c r="D148" s="5"/>
      <c r="E148" s="8" t="e">
        <f>#REF!</f>
        <v>#REF!</v>
      </c>
      <c r="F148" s="5"/>
      <c r="G148" s="9" t="e">
        <f>#REF!</f>
        <v>#REF!</v>
      </c>
      <c r="H148" s="5"/>
      <c r="I148" s="5"/>
      <c r="J148" s="5"/>
      <c r="K148" s="5"/>
    </row>
    <row r="149" spans="1:11" ht="15">
      <c r="A149" s="5"/>
      <c r="B149" s="5"/>
      <c r="C149" s="5"/>
      <c r="D149" s="5"/>
      <c r="E149" s="8"/>
      <c r="F149" s="5"/>
      <c r="G149" s="9"/>
      <c r="H149" s="5"/>
      <c r="I149" s="5"/>
      <c r="J149" s="5"/>
      <c r="K149" s="5"/>
    </row>
    <row r="150" spans="1:11" ht="15">
      <c r="A150" s="7" t="s">
        <v>13</v>
      </c>
      <c r="B150" s="5"/>
      <c r="C150" s="5"/>
      <c r="D150" s="5"/>
      <c r="E150" s="8"/>
      <c r="F150" s="5"/>
      <c r="G150" s="9"/>
      <c r="H150" s="5"/>
      <c r="I150" s="5"/>
      <c r="J150" s="5"/>
      <c r="K150" s="5"/>
    </row>
    <row r="151" spans="1:11" ht="15">
      <c r="A151" s="3"/>
      <c r="B151" s="3" t="s">
        <v>234</v>
      </c>
      <c r="C151" s="5"/>
      <c r="D151" s="3"/>
      <c r="E151" s="204">
        <v>6932.4</v>
      </c>
      <c r="F151" s="18"/>
      <c r="G151" s="229">
        <v>13788</v>
      </c>
      <c r="H151" s="162"/>
      <c r="I151" s="5"/>
      <c r="J151" s="5"/>
      <c r="K151" s="5"/>
    </row>
    <row r="152" spans="1:11" ht="15">
      <c r="A152" s="3"/>
      <c r="B152" s="3" t="s">
        <v>90</v>
      </c>
      <c r="C152" s="5"/>
      <c r="D152" s="5"/>
      <c r="E152" s="202">
        <v>0</v>
      </c>
      <c r="F152" s="18"/>
      <c r="G152" s="240">
        <v>10000</v>
      </c>
      <c r="H152" s="162"/>
      <c r="I152" s="5"/>
      <c r="J152" s="5"/>
      <c r="K152" s="5"/>
    </row>
    <row r="153" spans="1:11" ht="15">
      <c r="A153" s="3"/>
      <c r="B153" s="3" t="s">
        <v>235</v>
      </c>
      <c r="C153" s="5"/>
      <c r="D153" s="5"/>
      <c r="E153" s="202">
        <v>0</v>
      </c>
      <c r="F153" s="18"/>
      <c r="G153" s="240">
        <v>57158.31</v>
      </c>
      <c r="H153" s="162"/>
      <c r="I153" s="5"/>
      <c r="J153" s="5"/>
      <c r="K153" s="5"/>
    </row>
    <row r="154" spans="2:11" ht="15">
      <c r="B154" s="3" t="s">
        <v>236</v>
      </c>
      <c r="C154" s="5"/>
      <c r="D154" s="5"/>
      <c r="E154" s="202">
        <v>0</v>
      </c>
      <c r="F154" s="18"/>
      <c r="G154" s="240">
        <v>41307.55</v>
      </c>
      <c r="H154" s="162"/>
      <c r="I154" s="5"/>
      <c r="J154" s="5"/>
      <c r="K154" s="5"/>
    </row>
    <row r="155" spans="2:11" ht="15">
      <c r="B155" s="3" t="s">
        <v>215</v>
      </c>
      <c r="C155" s="5"/>
      <c r="D155" s="5"/>
      <c r="E155" s="202">
        <v>13695.8</v>
      </c>
      <c r="F155" s="18"/>
      <c r="G155" s="240">
        <v>68331.85</v>
      </c>
      <c r="H155" s="162"/>
      <c r="I155" s="5"/>
      <c r="J155" s="5"/>
      <c r="K155" s="5"/>
    </row>
    <row r="156" spans="2:11" ht="15">
      <c r="B156" s="3" t="s">
        <v>50</v>
      </c>
      <c r="C156" s="5"/>
      <c r="D156" s="5"/>
      <c r="E156" s="202">
        <v>405256.26</v>
      </c>
      <c r="F156" s="18"/>
      <c r="G156" s="240">
        <v>768092.08</v>
      </c>
      <c r="H156" s="162"/>
      <c r="I156" s="5"/>
      <c r="J156" s="5"/>
      <c r="K156" s="5"/>
    </row>
    <row r="157" spans="2:11" ht="15">
      <c r="B157" s="3" t="s">
        <v>237</v>
      </c>
      <c r="C157" s="5"/>
      <c r="D157" s="5"/>
      <c r="E157" s="202">
        <v>0</v>
      </c>
      <c r="F157" s="18"/>
      <c r="G157" s="240">
        <v>267234.97</v>
      </c>
      <c r="H157" s="162"/>
      <c r="I157" s="5"/>
      <c r="J157" s="5"/>
      <c r="K157" s="5"/>
    </row>
    <row r="158" spans="2:11" ht="15">
      <c r="B158" s="3" t="s">
        <v>220</v>
      </c>
      <c r="C158" s="5"/>
      <c r="D158" s="5"/>
      <c r="E158" s="202">
        <v>16662.4</v>
      </c>
      <c r="F158" s="18"/>
      <c r="G158" s="240">
        <v>38043.2</v>
      </c>
      <c r="H158" s="162"/>
      <c r="I158" s="5"/>
      <c r="J158" s="5"/>
      <c r="K158" s="5"/>
    </row>
    <row r="159" spans="2:11" ht="15">
      <c r="B159" s="3" t="s">
        <v>238</v>
      </c>
      <c r="C159" s="5"/>
      <c r="D159" s="5"/>
      <c r="E159" s="202">
        <v>5083.87</v>
      </c>
      <c r="F159" s="18"/>
      <c r="G159" s="240">
        <v>6595.24</v>
      </c>
      <c r="H159" s="162"/>
      <c r="I159" s="5"/>
      <c r="J159" s="5"/>
      <c r="K159" s="5"/>
    </row>
    <row r="160" spans="2:11" ht="15">
      <c r="B160" s="3" t="s">
        <v>239</v>
      </c>
      <c r="C160" s="5"/>
      <c r="D160" s="5"/>
      <c r="E160" s="202">
        <v>13599</v>
      </c>
      <c r="F160" s="18"/>
      <c r="G160" s="240">
        <v>63701</v>
      </c>
      <c r="H160" s="162"/>
      <c r="I160" s="5"/>
      <c r="J160" s="5"/>
      <c r="K160" s="5"/>
    </row>
    <row r="161" spans="2:11" ht="15">
      <c r="B161" s="3" t="s">
        <v>240</v>
      </c>
      <c r="C161" s="5"/>
      <c r="D161" s="5"/>
      <c r="E161" s="202">
        <v>2296.8</v>
      </c>
      <c r="F161" s="18"/>
      <c r="G161" s="240">
        <v>9351.35</v>
      </c>
      <c r="H161" s="162"/>
      <c r="I161" s="5"/>
      <c r="J161" s="5"/>
      <c r="K161" s="5"/>
    </row>
    <row r="162" spans="2:11" ht="15">
      <c r="B162" s="3" t="s">
        <v>241</v>
      </c>
      <c r="C162" s="5"/>
      <c r="D162" s="5"/>
      <c r="E162" s="202">
        <v>7364.19</v>
      </c>
      <c r="F162" s="18"/>
      <c r="G162" s="240">
        <v>5230</v>
      </c>
      <c r="H162" s="162"/>
      <c r="I162" s="5"/>
      <c r="J162" s="5"/>
      <c r="K162" s="5"/>
    </row>
    <row r="163" spans="2:11" ht="15">
      <c r="B163" s="3" t="s">
        <v>242</v>
      </c>
      <c r="C163" s="5"/>
      <c r="D163" s="5"/>
      <c r="E163" s="202">
        <v>338.53</v>
      </c>
      <c r="F163" s="18"/>
      <c r="G163" s="240">
        <v>400</v>
      </c>
      <c r="H163" s="162"/>
      <c r="I163" s="5"/>
      <c r="J163" s="5"/>
      <c r="K163" s="5"/>
    </row>
    <row r="164" spans="2:11" ht="15">
      <c r="B164" s="3" t="s">
        <v>91</v>
      </c>
      <c r="C164" s="5"/>
      <c r="D164" s="5"/>
      <c r="E164" s="202">
        <v>0</v>
      </c>
      <c r="F164" s="18"/>
      <c r="G164" s="240">
        <v>2750</v>
      </c>
      <c r="H164" s="162"/>
      <c r="I164" s="5"/>
      <c r="J164" s="5"/>
      <c r="K164" s="5"/>
    </row>
    <row r="165" spans="2:11" ht="15">
      <c r="B165" s="3" t="s">
        <v>243</v>
      </c>
      <c r="C165" s="5"/>
      <c r="D165" s="5"/>
      <c r="E165" s="202">
        <v>12552.69</v>
      </c>
      <c r="F165" s="18"/>
      <c r="G165" s="240">
        <v>6161.1</v>
      </c>
      <c r="H165" s="162"/>
      <c r="I165" s="5"/>
      <c r="J165" s="5"/>
      <c r="K165" s="5"/>
    </row>
    <row r="166" spans="1:11" ht="15">
      <c r="A166" s="5"/>
      <c r="B166" s="3" t="s">
        <v>244</v>
      </c>
      <c r="C166" s="5"/>
      <c r="D166" s="5"/>
      <c r="E166" s="202">
        <v>635</v>
      </c>
      <c r="F166" s="18"/>
      <c r="G166" s="240">
        <v>1310.5</v>
      </c>
      <c r="H166" s="162"/>
      <c r="I166" s="5"/>
      <c r="J166" s="5"/>
      <c r="K166" s="5"/>
    </row>
    <row r="167" spans="1:11" ht="15">
      <c r="A167" s="5"/>
      <c r="B167" s="3" t="s">
        <v>245</v>
      </c>
      <c r="C167" s="5"/>
      <c r="D167" s="5"/>
      <c r="E167" s="202">
        <v>0</v>
      </c>
      <c r="F167" s="18"/>
      <c r="G167" s="240">
        <v>507</v>
      </c>
      <c r="H167" s="162"/>
      <c r="I167" s="5"/>
      <c r="J167" s="5"/>
      <c r="K167" s="5"/>
    </row>
    <row r="168" spans="1:11" ht="15">
      <c r="A168" s="5"/>
      <c r="B168" s="3" t="s">
        <v>246</v>
      </c>
      <c r="C168" s="5"/>
      <c r="D168" s="5"/>
      <c r="E168" s="202">
        <v>233.95</v>
      </c>
      <c r="F168" s="18"/>
      <c r="G168" s="240">
        <v>1221.15</v>
      </c>
      <c r="H168" s="162"/>
      <c r="I168" s="5"/>
      <c r="J168" s="5"/>
      <c r="K168" s="5"/>
    </row>
    <row r="169" spans="1:11" ht="15">
      <c r="A169" s="5"/>
      <c r="B169" s="3" t="s">
        <v>221</v>
      </c>
      <c r="C169" s="5"/>
      <c r="D169" s="5"/>
      <c r="E169" s="202">
        <v>0</v>
      </c>
      <c r="F169" s="18"/>
      <c r="G169" s="240">
        <v>12212.27</v>
      </c>
      <c r="H169" s="162"/>
      <c r="I169" s="5"/>
      <c r="J169" s="5"/>
      <c r="K169" s="5"/>
    </row>
    <row r="170" spans="1:11" ht="15">
      <c r="A170" s="5"/>
      <c r="B170" s="3" t="s">
        <v>247</v>
      </c>
      <c r="C170" s="5"/>
      <c r="D170" s="5"/>
      <c r="E170" s="202">
        <v>2273.4</v>
      </c>
      <c r="F170" s="18"/>
      <c r="G170" s="240">
        <v>6485.72</v>
      </c>
      <c r="H170" s="162"/>
      <c r="I170" s="5"/>
      <c r="J170" s="5"/>
      <c r="K170" s="5"/>
    </row>
    <row r="171" spans="1:11" ht="15">
      <c r="A171" s="5"/>
      <c r="B171" s="3" t="s">
        <v>248</v>
      </c>
      <c r="C171" s="5"/>
      <c r="D171" s="5"/>
      <c r="E171" s="202">
        <v>0</v>
      </c>
      <c r="F171" s="18"/>
      <c r="G171" s="240">
        <v>1300</v>
      </c>
      <c r="H171" s="162"/>
      <c r="I171" s="5"/>
      <c r="J171" s="5"/>
      <c r="K171" s="5"/>
    </row>
    <row r="172" spans="1:11" ht="15">
      <c r="A172" s="5"/>
      <c r="B172" s="3" t="s">
        <v>249</v>
      </c>
      <c r="C172" s="5"/>
      <c r="D172" s="5"/>
      <c r="E172" s="202">
        <v>3967.4</v>
      </c>
      <c r="F172" s="18"/>
      <c r="G172" s="240">
        <v>5692</v>
      </c>
      <c r="H172" s="162"/>
      <c r="I172" s="5"/>
      <c r="J172" s="5"/>
      <c r="K172" s="5"/>
    </row>
    <row r="173" spans="1:11" ht="15">
      <c r="A173" s="5"/>
      <c r="B173" s="3" t="s">
        <v>250</v>
      </c>
      <c r="C173" s="5"/>
      <c r="D173" s="5"/>
      <c r="E173" s="202">
        <v>0</v>
      </c>
      <c r="F173" s="18"/>
      <c r="G173" s="240">
        <v>4403</v>
      </c>
      <c r="H173" s="162"/>
      <c r="I173" s="5"/>
      <c r="J173" s="5"/>
      <c r="K173" s="5"/>
    </row>
    <row r="174" spans="1:11" ht="15">
      <c r="A174" s="5"/>
      <c r="B174" s="3" t="s">
        <v>251</v>
      </c>
      <c r="C174" s="5"/>
      <c r="D174" s="5"/>
      <c r="E174" s="202">
        <v>0</v>
      </c>
      <c r="F174" s="18"/>
      <c r="G174" s="240">
        <v>0</v>
      </c>
      <c r="H174" s="162"/>
      <c r="I174" s="5"/>
      <c r="J174" s="5"/>
      <c r="K174" s="5"/>
    </row>
    <row r="175" spans="1:11" ht="15">
      <c r="A175" s="5"/>
      <c r="B175" s="3" t="s">
        <v>252</v>
      </c>
      <c r="C175" s="5"/>
      <c r="D175" s="5"/>
      <c r="E175" s="202">
        <v>2015</v>
      </c>
      <c r="F175" s="18"/>
      <c r="G175" s="240">
        <v>7449.11</v>
      </c>
      <c r="H175" s="162"/>
      <c r="I175" s="5"/>
      <c r="J175" s="5"/>
      <c r="K175" s="5"/>
    </row>
    <row r="176" spans="1:11" ht="15">
      <c r="A176" s="5"/>
      <c r="B176" s="3" t="s">
        <v>32</v>
      </c>
      <c r="C176" s="5"/>
      <c r="D176" s="5"/>
      <c r="E176" s="202">
        <v>25618.52</v>
      </c>
      <c r="F176" s="18"/>
      <c r="G176" s="240">
        <v>36405.19</v>
      </c>
      <c r="H176" s="162"/>
      <c r="I176" s="5"/>
      <c r="J176" s="5"/>
      <c r="K176" s="5"/>
    </row>
    <row r="177" spans="1:11" ht="15">
      <c r="A177" s="5"/>
      <c r="B177" s="3" t="s">
        <v>52</v>
      </c>
      <c r="C177" s="5"/>
      <c r="D177" s="5"/>
      <c r="E177" s="202">
        <v>13500</v>
      </c>
      <c r="F177" s="18"/>
      <c r="G177" s="240">
        <v>24581.51</v>
      </c>
      <c r="H177" s="162"/>
      <c r="I177" s="5"/>
      <c r="J177" s="5"/>
      <c r="K177" s="5"/>
    </row>
    <row r="178" spans="1:11" ht="15">
      <c r="A178" s="5"/>
      <c r="B178" s="3" t="s">
        <v>253</v>
      </c>
      <c r="C178" s="5"/>
      <c r="D178" s="5"/>
      <c r="E178" s="202">
        <v>15192.2</v>
      </c>
      <c r="F178" s="18"/>
      <c r="G178" s="240">
        <v>71246.4</v>
      </c>
      <c r="H178" s="162"/>
      <c r="I178" s="5"/>
      <c r="J178" s="5"/>
      <c r="K178" s="5"/>
    </row>
    <row r="179" spans="1:11" ht="15">
      <c r="A179" s="5"/>
      <c r="B179" s="3" t="s">
        <v>254</v>
      </c>
      <c r="C179" s="5"/>
      <c r="D179" s="5"/>
      <c r="E179" s="202">
        <v>0</v>
      </c>
      <c r="F179" s="18"/>
      <c r="G179" s="240">
        <v>7726</v>
      </c>
      <c r="H179" s="162"/>
      <c r="I179" s="5"/>
      <c r="J179" s="5"/>
      <c r="K179" s="5"/>
    </row>
    <row r="180" spans="1:11" ht="15">
      <c r="A180" s="5"/>
      <c r="B180" s="3" t="s">
        <v>255</v>
      </c>
      <c r="C180" s="5"/>
      <c r="D180" s="5"/>
      <c r="E180" s="202">
        <v>158772.76</v>
      </c>
      <c r="F180" s="18"/>
      <c r="G180" s="240">
        <v>630427.48</v>
      </c>
      <c r="H180" s="162"/>
      <c r="I180" s="5"/>
      <c r="J180" s="5"/>
      <c r="K180" s="5"/>
    </row>
    <row r="181" spans="1:11" ht="15">
      <c r="A181" s="5"/>
      <c r="B181" s="3" t="s">
        <v>256</v>
      </c>
      <c r="C181" s="5"/>
      <c r="D181" s="5"/>
      <c r="E181" s="202">
        <v>720</v>
      </c>
      <c r="F181" s="18"/>
      <c r="G181" s="240">
        <v>3770</v>
      </c>
      <c r="H181" s="162"/>
      <c r="I181" s="5"/>
      <c r="J181" s="5"/>
      <c r="K181" s="5"/>
    </row>
    <row r="182" spans="1:11" ht="15">
      <c r="A182" s="5"/>
      <c r="B182" s="3" t="s">
        <v>257</v>
      </c>
      <c r="C182" s="5"/>
      <c r="D182" s="5"/>
      <c r="E182" s="202">
        <v>800</v>
      </c>
      <c r="F182" s="18"/>
      <c r="G182" s="240">
        <v>2400</v>
      </c>
      <c r="H182" s="162"/>
      <c r="I182" s="5"/>
      <c r="J182" s="5"/>
      <c r="K182" s="5"/>
    </row>
    <row r="183" spans="1:11" ht="15">
      <c r="A183" s="5"/>
      <c r="B183" s="3" t="s">
        <v>258</v>
      </c>
      <c r="C183" s="5"/>
      <c r="D183" s="5"/>
      <c r="E183" s="202">
        <v>140</v>
      </c>
      <c r="F183" s="18"/>
      <c r="G183" s="240">
        <v>2312</v>
      </c>
      <c r="H183" s="162"/>
      <c r="I183" s="5"/>
      <c r="J183" s="5"/>
      <c r="K183" s="5"/>
    </row>
    <row r="184" spans="1:11" ht="15">
      <c r="A184" s="5"/>
      <c r="B184" s="3" t="s">
        <v>259</v>
      </c>
      <c r="C184" s="5"/>
      <c r="D184" s="5"/>
      <c r="E184" s="202">
        <v>21116.5</v>
      </c>
      <c r="F184" s="18"/>
      <c r="G184" s="240">
        <v>64169.9</v>
      </c>
      <c r="H184" s="162"/>
      <c r="I184" s="5"/>
      <c r="J184" s="5"/>
      <c r="K184" s="5"/>
    </row>
    <row r="185" spans="1:11" ht="15">
      <c r="A185" s="5"/>
      <c r="B185" s="3" t="s">
        <v>260</v>
      </c>
      <c r="C185" s="5"/>
      <c r="D185" s="5"/>
      <c r="E185" s="202">
        <v>7099.05</v>
      </c>
      <c r="F185" s="18"/>
      <c r="G185" s="240">
        <v>9650.99</v>
      </c>
      <c r="H185" s="162"/>
      <c r="I185" s="5"/>
      <c r="J185" s="5"/>
      <c r="K185" s="5"/>
    </row>
    <row r="186" spans="1:11" ht="15">
      <c r="A186" s="5"/>
      <c r="B186" s="3" t="s">
        <v>261</v>
      </c>
      <c r="C186" s="5"/>
      <c r="D186" s="5"/>
      <c r="E186" s="202">
        <v>0</v>
      </c>
      <c r="F186" s="18"/>
      <c r="G186" s="240">
        <v>375</v>
      </c>
      <c r="H186" s="162"/>
      <c r="I186" s="5"/>
      <c r="J186" s="5"/>
      <c r="K186" s="5"/>
    </row>
    <row r="187" spans="1:11" ht="15">
      <c r="A187" s="5"/>
      <c r="B187" s="3" t="s">
        <v>262</v>
      </c>
      <c r="C187" s="5"/>
      <c r="D187" s="5"/>
      <c r="E187" s="202">
        <v>30</v>
      </c>
      <c r="F187" s="18"/>
      <c r="G187" s="240">
        <v>360</v>
      </c>
      <c r="H187" s="162"/>
      <c r="I187" s="5"/>
      <c r="J187" s="5"/>
      <c r="K187" s="5"/>
    </row>
    <row r="188" spans="1:11" ht="15">
      <c r="A188" s="5"/>
      <c r="B188" s="3" t="s">
        <v>263</v>
      </c>
      <c r="C188" s="5"/>
      <c r="D188" s="5"/>
      <c r="E188" s="202">
        <v>0</v>
      </c>
      <c r="F188" s="18"/>
      <c r="G188" s="240">
        <v>11215.07</v>
      </c>
      <c r="H188" s="162"/>
      <c r="I188" s="5"/>
      <c r="J188" s="5"/>
      <c r="K188" s="5"/>
    </row>
    <row r="189" spans="1:11" ht="15">
      <c r="A189" s="5"/>
      <c r="B189" s="3" t="s">
        <v>264</v>
      </c>
      <c r="C189" s="5"/>
      <c r="D189" s="5"/>
      <c r="E189" s="202">
        <v>7500</v>
      </c>
      <c r="F189" s="18"/>
      <c r="G189" s="240">
        <v>0</v>
      </c>
      <c r="H189" s="162"/>
      <c r="I189" s="5"/>
      <c r="J189" s="5"/>
      <c r="K189" s="5"/>
    </row>
    <row r="190" spans="1:11" ht="15">
      <c r="A190" s="3"/>
      <c r="B190" s="5"/>
      <c r="C190" s="5"/>
      <c r="D190" s="5"/>
      <c r="E190" s="14">
        <f>SUM(E151:E189)</f>
        <v>743395.7200000002</v>
      </c>
      <c r="F190" s="18"/>
      <c r="G190" s="241">
        <f>SUM(G151:G189)</f>
        <v>2263364.94</v>
      </c>
      <c r="H190" s="162"/>
      <c r="I190" s="5"/>
      <c r="J190" s="5"/>
      <c r="K190" s="5"/>
    </row>
    <row r="191" spans="1:11" ht="15">
      <c r="A191" s="5"/>
      <c r="B191" s="5"/>
      <c r="C191" s="5"/>
      <c r="D191" s="5"/>
      <c r="E191" s="69"/>
      <c r="G191" s="59"/>
      <c r="I191" s="5"/>
      <c r="J191" s="5"/>
      <c r="K191" s="5"/>
    </row>
    <row r="192" spans="1:11" ht="15">
      <c r="A192" s="7" t="s">
        <v>166</v>
      </c>
      <c r="B192" s="5"/>
      <c r="C192" s="5"/>
      <c r="D192" s="5"/>
      <c r="I192" s="5"/>
      <c r="J192" s="5"/>
      <c r="K192" s="5"/>
    </row>
    <row r="193" spans="1:11" ht="15">
      <c r="A193" s="5"/>
      <c r="B193" s="3" t="s">
        <v>265</v>
      </c>
      <c r="C193" s="5"/>
      <c r="D193" s="5"/>
      <c r="E193" s="204">
        <v>1203.1</v>
      </c>
      <c r="F193" s="72"/>
      <c r="G193" s="243">
        <v>3051.11</v>
      </c>
      <c r="H193" s="178"/>
      <c r="I193" s="5"/>
      <c r="J193" s="5"/>
      <c r="K193" s="5"/>
    </row>
    <row r="194" spans="1:11" ht="15">
      <c r="A194" s="5"/>
      <c r="B194" s="5"/>
      <c r="C194" s="5"/>
      <c r="D194" s="5"/>
      <c r="E194" s="73"/>
      <c r="F194" s="63"/>
      <c r="G194" s="73"/>
      <c r="I194" s="5"/>
      <c r="J194" s="5"/>
      <c r="K194" s="5"/>
    </row>
    <row r="195" spans="1:11" ht="15">
      <c r="A195" s="5" t="s">
        <v>15</v>
      </c>
      <c r="B195" s="5"/>
      <c r="C195" s="5"/>
      <c r="D195" s="5"/>
      <c r="I195" s="5"/>
      <c r="J195" s="5"/>
      <c r="K195" s="5"/>
    </row>
    <row r="196" spans="1:11" ht="15">
      <c r="A196" s="5"/>
      <c r="B196" s="5"/>
      <c r="C196" s="5"/>
      <c r="D196" s="5"/>
      <c r="E196" s="70">
        <f>E193+E190</f>
        <v>744598.8200000002</v>
      </c>
      <c r="F196" s="63"/>
      <c r="G196" s="71">
        <f>G193+G190</f>
        <v>2266416.05</v>
      </c>
      <c r="H196" s="5"/>
      <c r="I196" s="5"/>
      <c r="J196" s="5"/>
      <c r="K196" s="5"/>
    </row>
    <row r="197" spans="1:11" ht="15">
      <c r="A197" s="5"/>
      <c r="B197" s="5"/>
      <c r="C197" s="5"/>
      <c r="D197" s="5"/>
      <c r="E197" s="34"/>
      <c r="F197" s="5"/>
      <c r="G197" s="67"/>
      <c r="H197" s="5"/>
      <c r="I197" s="5"/>
      <c r="J197" s="5"/>
      <c r="K197" s="5"/>
    </row>
    <row r="198" spans="1:11" ht="15">
      <c r="A198" s="30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 ht="1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11" ht="1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1:11" ht="1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1:11" ht="1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1:11" ht="1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1:11" ht="1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1:11" ht="1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1:11" ht="1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1:11" ht="1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</row>
    <row r="208" spans="1:11" ht="1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</row>
    <row r="209" spans="1:11" ht="1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</row>
  </sheetData>
  <printOptions/>
  <pageMargins left="0.7874015748031497" right="0.5905511811023623" top="0.5905511811023623" bottom="0.3937007874015748" header="0" footer="0"/>
  <pageSetup fitToHeight="1" fitToWidth="1" orientation="portrait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3"/>
  <sheetViews>
    <sheetView showOutlineSymbols="0" zoomScale="87" zoomScaleNormal="87" workbookViewId="0" topLeftCell="A122">
      <selection activeCell="E125" sqref="E125"/>
    </sheetView>
  </sheetViews>
  <sheetFormatPr defaultColWidth="8.88671875" defaultRowHeight="15"/>
  <cols>
    <col min="1" max="1" width="3.6640625" style="1" customWidth="1"/>
    <col min="2" max="2" width="15.6640625" style="1" customWidth="1"/>
    <col min="3" max="4" width="10.6640625" style="1" customWidth="1"/>
    <col min="5" max="5" width="11.6640625" style="1" customWidth="1"/>
    <col min="6" max="6" width="3.6640625" style="1" customWidth="1"/>
    <col min="7" max="7" width="11.6640625" style="1" customWidth="1"/>
    <col min="8" max="9" width="9.6640625" style="1" customWidth="1"/>
    <col min="10" max="10" width="10.5546875" style="1" customWidth="1"/>
    <col min="11" max="16384" width="9.6640625" style="1" customWidth="1"/>
  </cols>
  <sheetData>
    <row r="1" spans="1:11" ht="15">
      <c r="A1" s="2" t="s">
        <v>266</v>
      </c>
      <c r="B1" s="3"/>
      <c r="C1" s="3"/>
      <c r="D1" s="3"/>
      <c r="E1" s="3"/>
      <c r="F1" s="3"/>
      <c r="G1" s="4" t="e">
        <f>#REF!</f>
        <v>#REF!</v>
      </c>
      <c r="H1" s="3"/>
      <c r="I1" s="3"/>
      <c r="J1" s="3"/>
      <c r="K1" s="3"/>
    </row>
    <row r="2" spans="1:11" ht="15">
      <c r="A2" s="2" t="e">
        <f>#REF!</f>
        <v>#REF!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">
      <c r="A4" s="6"/>
      <c r="B4" s="6"/>
      <c r="C4" s="6"/>
      <c r="D4" s="6"/>
      <c r="E4" s="6"/>
      <c r="F4" s="6"/>
      <c r="G4" s="6"/>
      <c r="H4" s="3"/>
      <c r="I4" s="3"/>
      <c r="J4" s="3"/>
      <c r="K4" s="3"/>
    </row>
    <row r="5" spans="1:11" ht="15">
      <c r="A5" s="3"/>
      <c r="B5" s="3"/>
      <c r="C5" s="3"/>
      <c r="D5" s="3"/>
      <c r="E5" s="2"/>
      <c r="F5" s="3"/>
      <c r="G5" s="2"/>
      <c r="H5" s="3"/>
      <c r="I5" s="3"/>
      <c r="J5" s="3"/>
      <c r="K5" s="3"/>
    </row>
    <row r="6" spans="1:11" ht="15">
      <c r="A6" s="3"/>
      <c r="B6" s="3"/>
      <c r="C6" s="3"/>
      <c r="D6" s="7"/>
      <c r="E6" s="9" t="e">
        <f>#REF!</f>
        <v>#REF!</v>
      </c>
      <c r="F6" s="3"/>
      <c r="G6" s="9" t="e">
        <f>#REF!</f>
        <v>#REF!</v>
      </c>
      <c r="H6" s="3"/>
      <c r="I6" s="3"/>
      <c r="J6" s="3"/>
      <c r="K6" s="3"/>
    </row>
    <row r="7" spans="1:11" ht="1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10" t="s">
        <v>1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10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">
      <c r="A10" s="3" t="s">
        <v>158</v>
      </c>
      <c r="B10" s="3"/>
      <c r="C10" s="3"/>
      <c r="D10" s="3"/>
      <c r="E10" s="201">
        <v>26432574.24</v>
      </c>
      <c r="F10" s="3"/>
      <c r="G10" s="11">
        <v>26789618.84</v>
      </c>
      <c r="H10" s="3"/>
      <c r="I10" s="3"/>
      <c r="J10" s="3"/>
      <c r="K10" s="3"/>
    </row>
    <row r="11" spans="1:11" ht="15">
      <c r="A11" s="10"/>
      <c r="B11" s="3"/>
      <c r="C11" s="3"/>
      <c r="D11" s="3"/>
      <c r="E11" s="13"/>
      <c r="F11" s="3"/>
      <c r="G11" s="3"/>
      <c r="H11" s="3"/>
      <c r="I11" s="3"/>
      <c r="J11" s="3"/>
      <c r="K11" s="3"/>
    </row>
    <row r="12" spans="1:11" ht="15">
      <c r="A12" s="3" t="s">
        <v>4</v>
      </c>
      <c r="B12" s="3"/>
      <c r="C12" s="3"/>
      <c r="D12" s="3"/>
      <c r="E12" s="13"/>
      <c r="F12" s="3"/>
      <c r="G12" s="11"/>
      <c r="H12" s="3"/>
      <c r="I12" s="3"/>
      <c r="J12" s="3"/>
      <c r="K12" s="3"/>
    </row>
    <row r="13" spans="1:11" ht="15">
      <c r="A13" s="3"/>
      <c r="B13" s="3" t="s">
        <v>275</v>
      </c>
      <c r="C13" s="3"/>
      <c r="D13" s="3"/>
      <c r="E13" s="204">
        <v>74526.78</v>
      </c>
      <c r="F13" s="74"/>
      <c r="G13" s="229">
        <v>77115.89</v>
      </c>
      <c r="H13" s="166"/>
      <c r="I13" s="3"/>
      <c r="J13" s="3"/>
      <c r="K13" s="3"/>
    </row>
    <row r="14" spans="1:11" ht="15">
      <c r="A14" s="3"/>
      <c r="B14" s="3" t="s">
        <v>170</v>
      </c>
      <c r="C14" s="3"/>
      <c r="D14" s="3"/>
      <c r="E14" s="202">
        <v>557955.67</v>
      </c>
      <c r="F14" s="74"/>
      <c r="G14" s="240">
        <v>263604.91</v>
      </c>
      <c r="H14" s="166"/>
      <c r="I14" s="3"/>
      <c r="J14" s="3"/>
      <c r="K14" s="3"/>
    </row>
    <row r="15" spans="1:11" ht="15">
      <c r="A15" s="3"/>
      <c r="B15" s="3" t="s">
        <v>276</v>
      </c>
      <c r="C15" s="3"/>
      <c r="D15" s="3"/>
      <c r="E15" s="202">
        <f>75135.57+18298.42+9478.52+7920.92+31533.4</f>
        <v>142366.83000000002</v>
      </c>
      <c r="F15" s="74"/>
      <c r="G15" s="240">
        <f>76498.81+19428.42+59134.24</f>
        <v>155061.47</v>
      </c>
      <c r="H15" s="166"/>
      <c r="I15" s="3"/>
      <c r="J15" s="3"/>
      <c r="K15" s="3"/>
    </row>
    <row r="16" spans="1:11" ht="15">
      <c r="A16" s="3"/>
      <c r="B16" s="3" t="s">
        <v>277</v>
      </c>
      <c r="C16" s="3"/>
      <c r="D16" s="3"/>
      <c r="E16" s="202">
        <f>30738.16+231718.76</f>
        <v>262456.92</v>
      </c>
      <c r="F16" s="74"/>
      <c r="G16" s="240">
        <f>61012.26+308602.33</f>
        <v>369614.59</v>
      </c>
      <c r="H16" s="166"/>
      <c r="I16" s="3"/>
      <c r="J16" s="3"/>
      <c r="K16" s="3"/>
    </row>
    <row r="17" spans="1:11" ht="15">
      <c r="A17" s="3"/>
      <c r="B17" s="3" t="s">
        <v>169</v>
      </c>
      <c r="C17" s="3"/>
      <c r="D17" s="3"/>
      <c r="E17" s="202">
        <v>157152.58</v>
      </c>
      <c r="F17" s="74"/>
      <c r="G17" s="240">
        <v>157152.58</v>
      </c>
      <c r="H17" s="166"/>
      <c r="I17" s="3"/>
      <c r="J17" s="3"/>
      <c r="K17" s="3"/>
    </row>
    <row r="18" spans="1:11" ht="15">
      <c r="A18" s="3"/>
      <c r="B18" s="3"/>
      <c r="C18" s="3"/>
      <c r="D18" s="3"/>
      <c r="E18" s="20">
        <f>SUM(E13:E17)</f>
        <v>1194458.78</v>
      </c>
      <c r="F18" s="74"/>
      <c r="G18" s="242">
        <f>SUM(G13:G17)</f>
        <v>1022549.4400000001</v>
      </c>
      <c r="H18" s="166"/>
      <c r="I18" s="3"/>
      <c r="J18" s="3"/>
      <c r="K18" s="3"/>
    </row>
    <row r="19" spans="1:11" ht="15">
      <c r="A19" s="3"/>
      <c r="B19" s="3"/>
      <c r="C19" s="3"/>
      <c r="D19" s="3"/>
      <c r="E19" s="23"/>
      <c r="F19" s="3"/>
      <c r="G19" s="24"/>
      <c r="H19" s="3"/>
      <c r="I19" s="3"/>
      <c r="J19" s="3"/>
      <c r="K19" s="3"/>
    </row>
    <row r="20" spans="1:11" ht="15">
      <c r="A20" s="3" t="s">
        <v>98</v>
      </c>
      <c r="B20" s="3"/>
      <c r="C20" s="3"/>
      <c r="D20" s="3"/>
      <c r="E20" s="13"/>
      <c r="F20" s="3"/>
      <c r="G20" s="11"/>
      <c r="H20" s="3"/>
      <c r="I20" s="3"/>
      <c r="J20" s="3"/>
      <c r="K20" s="3"/>
    </row>
    <row r="21" spans="1:11" ht="15">
      <c r="A21" s="3"/>
      <c r="B21" s="3" t="s">
        <v>179</v>
      </c>
      <c r="C21" s="3"/>
      <c r="D21" s="3"/>
      <c r="E21" s="204">
        <v>106276.3</v>
      </c>
      <c r="F21" s="74"/>
      <c r="G21" s="229">
        <v>155507.26</v>
      </c>
      <c r="H21" s="166"/>
      <c r="I21" s="3"/>
      <c r="J21" s="3"/>
      <c r="K21" s="3"/>
    </row>
    <row r="22" spans="1:11" ht="15">
      <c r="A22" s="3"/>
      <c r="B22" s="3" t="s">
        <v>178</v>
      </c>
      <c r="C22" s="3"/>
      <c r="D22" s="3"/>
      <c r="E22" s="202">
        <v>0</v>
      </c>
      <c r="F22" s="74"/>
      <c r="G22" s="240">
        <v>0</v>
      </c>
      <c r="H22" s="166"/>
      <c r="I22" s="3"/>
      <c r="J22" s="3"/>
      <c r="K22" s="3"/>
    </row>
    <row r="23" spans="1:11" ht="15">
      <c r="A23" s="3"/>
      <c r="B23" s="3" t="s">
        <v>278</v>
      </c>
      <c r="C23" s="3"/>
      <c r="D23" s="3"/>
      <c r="E23" s="202">
        <v>0</v>
      </c>
      <c r="F23" s="74"/>
      <c r="G23" s="240">
        <v>0</v>
      </c>
      <c r="H23" s="166"/>
      <c r="I23" s="3"/>
      <c r="J23" s="3"/>
      <c r="K23" s="3"/>
    </row>
    <row r="24" spans="1:11" ht="15">
      <c r="A24" s="3"/>
      <c r="B24" s="3" t="s">
        <v>27</v>
      </c>
      <c r="C24" s="3"/>
      <c r="D24" s="3"/>
      <c r="E24" s="202">
        <v>0</v>
      </c>
      <c r="F24" s="74"/>
      <c r="G24" s="240">
        <v>0</v>
      </c>
      <c r="H24" s="166"/>
      <c r="I24" s="3"/>
      <c r="J24" s="3"/>
      <c r="K24" s="3"/>
    </row>
    <row r="25" spans="1:11" ht="15">
      <c r="A25" s="3"/>
      <c r="B25" s="3" t="s">
        <v>279</v>
      </c>
      <c r="C25" s="3"/>
      <c r="D25" s="3"/>
      <c r="E25" s="202">
        <v>520664</v>
      </c>
      <c r="F25" s="74"/>
      <c r="G25" s="240">
        <v>520664</v>
      </c>
      <c r="H25" s="166"/>
      <c r="I25" s="3"/>
      <c r="J25" s="3"/>
      <c r="K25" s="3"/>
    </row>
    <row r="26" spans="1:11" ht="15">
      <c r="A26" s="3"/>
      <c r="B26" s="3" t="s">
        <v>280</v>
      </c>
      <c r="C26" s="3"/>
      <c r="D26" s="3"/>
      <c r="E26" s="202">
        <v>88233.36</v>
      </c>
      <c r="F26" s="74"/>
      <c r="G26" s="240">
        <v>346198.21</v>
      </c>
      <c r="H26" s="166"/>
      <c r="I26" s="3"/>
      <c r="J26" s="3"/>
      <c r="K26" s="3"/>
    </row>
    <row r="27" spans="1:11" ht="15">
      <c r="A27" s="3"/>
      <c r="B27" s="3" t="s">
        <v>281</v>
      </c>
      <c r="C27" s="3"/>
      <c r="D27" s="3"/>
      <c r="E27" s="17">
        <f>J27</f>
        <v>4800300</v>
      </c>
      <c r="F27" s="74"/>
      <c r="G27" s="240">
        <v>2500000</v>
      </c>
      <c r="H27" s="163" t="s">
        <v>352</v>
      </c>
      <c r="I27" s="13" t="s">
        <v>95</v>
      </c>
      <c r="J27" s="201">
        <v>4800300</v>
      </c>
      <c r="K27" s="3"/>
    </row>
    <row r="28" spans="1:11" ht="15">
      <c r="A28" s="3"/>
      <c r="B28" s="3" t="s">
        <v>282</v>
      </c>
      <c r="C28" s="3"/>
      <c r="D28" s="3"/>
      <c r="E28" s="17">
        <f>J32</f>
        <v>177433.12</v>
      </c>
      <c r="F28" s="74"/>
      <c r="G28" s="240">
        <v>2627888.26</v>
      </c>
      <c r="H28" s="163" t="s">
        <v>352</v>
      </c>
      <c r="I28" s="13" t="s">
        <v>135</v>
      </c>
      <c r="J28" s="206">
        <v>0</v>
      </c>
      <c r="K28" s="5"/>
    </row>
    <row r="29" spans="1:11" ht="15">
      <c r="A29" s="3"/>
      <c r="B29" s="3"/>
      <c r="C29" s="3"/>
      <c r="D29" s="3"/>
      <c r="E29" s="20">
        <f>SUM(E21:E28)</f>
        <v>5692906.78</v>
      </c>
      <c r="F29" s="74"/>
      <c r="G29" s="242">
        <f>SUM(G21:G28)</f>
        <v>6150257.7299999995</v>
      </c>
      <c r="H29" s="162"/>
      <c r="I29" s="13" t="s">
        <v>62</v>
      </c>
      <c r="J29" s="201">
        <v>0</v>
      </c>
      <c r="K29" s="5"/>
    </row>
    <row r="30" spans="1:12" ht="15">
      <c r="A30" s="3"/>
      <c r="B30" s="3"/>
      <c r="C30" s="3"/>
      <c r="D30" s="3"/>
      <c r="E30" s="23"/>
      <c r="F30" s="3"/>
      <c r="G30" s="24"/>
      <c r="H30" s="5"/>
      <c r="I30" s="13" t="s">
        <v>70</v>
      </c>
      <c r="J30" s="201">
        <v>0</v>
      </c>
      <c r="K30" s="5"/>
      <c r="L30" s="75" t="s">
        <v>64</v>
      </c>
    </row>
    <row r="31" spans="1:12" ht="15">
      <c r="A31" s="3"/>
      <c r="B31" s="5"/>
      <c r="C31" s="5"/>
      <c r="D31" s="5"/>
      <c r="E31" s="5"/>
      <c r="F31" s="5"/>
      <c r="G31" s="12"/>
      <c r="H31" s="5"/>
      <c r="I31" s="13" t="s">
        <v>64</v>
      </c>
      <c r="J31" s="201">
        <v>177433.12</v>
      </c>
      <c r="K31" s="13">
        <f>J31-L31</f>
        <v>0</v>
      </c>
      <c r="L31" s="13">
        <f>'f EGMB'!K19</f>
        <v>177433.12</v>
      </c>
    </row>
    <row r="32" spans="1:11" ht="15">
      <c r="A32" s="3" t="s">
        <v>6</v>
      </c>
      <c r="B32" s="3"/>
      <c r="C32" s="3"/>
      <c r="D32" s="3"/>
      <c r="E32" s="13">
        <f>E18-E29</f>
        <v>-4498448</v>
      </c>
      <c r="F32" s="3"/>
      <c r="G32" s="11">
        <f>G18-G29</f>
        <v>-5127708.289999999</v>
      </c>
      <c r="H32" s="3"/>
      <c r="I32" s="5"/>
      <c r="J32" s="23">
        <f>SUM(J28:J31)</f>
        <v>177433.12</v>
      </c>
      <c r="K32" s="3"/>
    </row>
    <row r="33" spans="1:11" ht="15">
      <c r="A33" s="3"/>
      <c r="B33" s="3"/>
      <c r="C33" s="3"/>
      <c r="D33" s="3"/>
      <c r="E33" s="13"/>
      <c r="F33" s="3"/>
      <c r="G33" s="11"/>
      <c r="H33" s="3"/>
      <c r="I33" s="3"/>
      <c r="J33" s="6"/>
      <c r="K33" s="3"/>
    </row>
    <row r="34" spans="1:11" ht="15">
      <c r="A34" s="3"/>
      <c r="B34" s="3"/>
      <c r="C34" s="3"/>
      <c r="D34" s="3"/>
      <c r="E34" s="25">
        <f>E10+E32</f>
        <v>21934126.24</v>
      </c>
      <c r="F34" s="3"/>
      <c r="G34" s="26">
        <f>G10+G32</f>
        <v>21661910.55</v>
      </c>
      <c r="H34" s="3"/>
      <c r="I34" s="3"/>
      <c r="J34" s="3"/>
      <c r="K34" s="3"/>
    </row>
    <row r="35" spans="1:11" ht="15">
      <c r="A35" s="3"/>
      <c r="B35" s="3"/>
      <c r="C35" s="2"/>
      <c r="D35" s="3"/>
      <c r="E35" s="27"/>
      <c r="F35" s="3"/>
      <c r="G35" s="28"/>
      <c r="H35" s="3"/>
      <c r="I35" s="3"/>
      <c r="J35" s="3"/>
      <c r="K35" s="3"/>
    </row>
    <row r="36" spans="1:11" ht="15">
      <c r="A36" s="3"/>
      <c r="B36" s="3"/>
      <c r="C36" s="2"/>
      <c r="D36" s="3"/>
      <c r="E36" s="13"/>
      <c r="F36" s="3"/>
      <c r="G36" s="11"/>
      <c r="H36" s="3"/>
      <c r="I36" s="3"/>
      <c r="J36" s="3"/>
      <c r="K36" s="3"/>
    </row>
    <row r="37" spans="1:11" ht="15">
      <c r="A37" s="10" t="s">
        <v>7</v>
      </c>
      <c r="B37" s="3"/>
      <c r="C37" s="3"/>
      <c r="D37" s="3"/>
      <c r="E37" s="13"/>
      <c r="F37" s="3"/>
      <c r="G37" s="11"/>
      <c r="H37" s="3"/>
      <c r="I37" s="3"/>
      <c r="J37" s="3"/>
      <c r="K37" s="3"/>
    </row>
    <row r="38" spans="1:11" ht="15">
      <c r="A38" s="3"/>
      <c r="B38" s="3"/>
      <c r="C38" s="3"/>
      <c r="D38" s="3"/>
      <c r="E38" s="13"/>
      <c r="F38" s="3"/>
      <c r="G38" s="11"/>
      <c r="H38" s="3"/>
      <c r="I38" s="3"/>
      <c r="J38" s="3"/>
      <c r="K38" s="3"/>
    </row>
    <row r="39" spans="1:11" ht="15">
      <c r="A39" s="3" t="s">
        <v>8</v>
      </c>
      <c r="B39" s="3"/>
      <c r="C39" s="3"/>
      <c r="D39" s="3"/>
      <c r="E39" s="201">
        <v>400000</v>
      </c>
      <c r="F39" s="3"/>
      <c r="G39" s="11">
        <v>400000</v>
      </c>
      <c r="H39" s="3"/>
      <c r="I39" s="3"/>
      <c r="J39" s="3"/>
      <c r="K39" s="3"/>
    </row>
    <row r="40" spans="1:11" ht="15">
      <c r="A40" s="3" t="s">
        <v>76</v>
      </c>
      <c r="B40" s="3"/>
      <c r="C40" s="3"/>
      <c r="D40" s="3"/>
      <c r="E40" s="201">
        <v>15574817</v>
      </c>
      <c r="F40" s="3"/>
      <c r="G40" s="11">
        <v>15574817</v>
      </c>
      <c r="H40" s="3"/>
      <c r="I40" s="3"/>
      <c r="J40" s="3"/>
      <c r="K40" s="3"/>
    </row>
    <row r="41" spans="1:11" ht="15">
      <c r="A41" s="3" t="s">
        <v>10</v>
      </c>
      <c r="B41" s="3"/>
      <c r="C41" s="3"/>
      <c r="D41" s="3"/>
      <c r="E41" s="13">
        <f>E132</f>
        <v>5959309.24</v>
      </c>
      <c r="F41" s="3"/>
      <c r="G41" s="11">
        <f>G132</f>
        <v>5687093.55</v>
      </c>
      <c r="H41" s="3"/>
      <c r="I41" s="3"/>
      <c r="J41" s="3"/>
      <c r="K41" s="3"/>
    </row>
    <row r="42" spans="1:11" ht="15">
      <c r="A42" s="3"/>
      <c r="B42" s="3"/>
      <c r="C42" s="3"/>
      <c r="D42" s="3"/>
      <c r="E42" s="23">
        <f>SUM(E39:E41)</f>
        <v>21934126.240000002</v>
      </c>
      <c r="F42" s="3"/>
      <c r="G42" s="24">
        <f>SUM(G39:G41)</f>
        <v>21661910.55</v>
      </c>
      <c r="H42" s="3"/>
      <c r="I42" s="3"/>
      <c r="J42" s="3"/>
      <c r="K42" s="3"/>
    </row>
    <row r="43" spans="1:11" ht="15">
      <c r="A43" s="3"/>
      <c r="B43" s="3"/>
      <c r="C43" s="3"/>
      <c r="D43" s="3"/>
      <c r="E43" s="13"/>
      <c r="F43" s="3"/>
      <c r="G43" s="11"/>
      <c r="H43" s="3"/>
      <c r="I43" s="3"/>
      <c r="J43" s="3"/>
      <c r="K43" s="3"/>
    </row>
    <row r="44" spans="1:11" ht="15">
      <c r="A44" s="3" t="s">
        <v>267</v>
      </c>
      <c r="B44" s="3"/>
      <c r="C44" s="3"/>
      <c r="D44" s="3"/>
      <c r="E44" s="201">
        <v>0</v>
      </c>
      <c r="F44" s="3"/>
      <c r="G44" s="11">
        <v>0</v>
      </c>
      <c r="H44" s="3"/>
      <c r="I44" s="3"/>
      <c r="J44" s="3"/>
      <c r="K44" s="3"/>
    </row>
    <row r="45" spans="1:11" ht="15">
      <c r="A45" s="3"/>
      <c r="B45" s="3"/>
      <c r="C45" s="3"/>
      <c r="D45" s="3"/>
      <c r="E45" s="13"/>
      <c r="F45" s="3"/>
      <c r="G45" s="11"/>
      <c r="H45" s="3"/>
      <c r="I45" s="3"/>
      <c r="J45" s="3"/>
      <c r="K45" s="3"/>
    </row>
    <row r="46" spans="1:11" ht="15">
      <c r="A46" s="3"/>
      <c r="B46" s="3"/>
      <c r="C46" s="3"/>
      <c r="D46" s="3"/>
      <c r="E46" s="25">
        <f>E44+E42</f>
        <v>21934126.240000002</v>
      </c>
      <c r="F46" s="3"/>
      <c r="G46" s="26">
        <f>G42+G44</f>
        <v>21661910.55</v>
      </c>
      <c r="H46" s="3"/>
      <c r="I46" s="3"/>
      <c r="J46" s="3"/>
      <c r="K46" s="3"/>
    </row>
    <row r="47" spans="1:11" ht="15">
      <c r="A47" s="3"/>
      <c r="B47" s="3"/>
      <c r="C47" s="3"/>
      <c r="D47" s="3"/>
      <c r="E47" s="27"/>
      <c r="F47" s="3"/>
      <c r="G47" s="28"/>
      <c r="H47" s="3"/>
      <c r="I47" s="3"/>
      <c r="J47" s="3"/>
      <c r="K47" s="3"/>
    </row>
    <row r="48" spans="1:11" ht="15">
      <c r="A48" s="3"/>
      <c r="B48" s="3"/>
      <c r="C48" s="3"/>
      <c r="D48" s="3"/>
      <c r="E48" s="13"/>
      <c r="F48" s="3"/>
      <c r="G48" s="11"/>
      <c r="H48" s="3"/>
      <c r="I48" s="3"/>
      <c r="J48" s="3"/>
      <c r="K48" s="3"/>
    </row>
    <row r="49" spans="1:11" ht="15">
      <c r="A49" s="30"/>
      <c r="B49" s="3"/>
      <c r="C49" s="3"/>
      <c r="D49" s="3"/>
      <c r="E49" s="11"/>
      <c r="F49" s="3"/>
      <c r="G49" s="11"/>
      <c r="H49" s="3"/>
      <c r="I49" s="3"/>
      <c r="J49" s="3"/>
      <c r="K49" s="3"/>
    </row>
    <row r="50" spans="1:11" ht="15">
      <c r="A50" s="3"/>
      <c r="B50" s="3"/>
      <c r="C50" s="3"/>
      <c r="D50" s="3"/>
      <c r="E50" s="11"/>
      <c r="F50" s="3"/>
      <c r="G50" s="11"/>
      <c r="H50" s="3"/>
      <c r="I50" s="3"/>
      <c r="J50" s="3"/>
      <c r="K50" s="3"/>
    </row>
    <row r="51" spans="1:11" ht="15">
      <c r="A51" s="3"/>
      <c r="B51" s="3"/>
      <c r="C51" s="3"/>
      <c r="D51" s="3"/>
      <c r="E51" s="11"/>
      <c r="F51" s="3"/>
      <c r="G51" s="11"/>
      <c r="H51" s="3"/>
      <c r="I51" s="3"/>
      <c r="J51" s="3"/>
      <c r="K51" s="3"/>
    </row>
    <row r="52" spans="1:11" ht="15">
      <c r="A52" s="3"/>
      <c r="B52" s="3"/>
      <c r="C52" s="3"/>
      <c r="D52" s="3"/>
      <c r="E52" s="13"/>
      <c r="F52" s="3"/>
      <c r="G52" s="13"/>
      <c r="H52" s="5"/>
      <c r="I52" s="5"/>
      <c r="J52" s="5"/>
      <c r="K52" s="5"/>
    </row>
    <row r="53" spans="1:11" ht="15">
      <c r="A53" s="2"/>
      <c r="B53" s="3"/>
      <c r="C53" s="3"/>
      <c r="D53" s="3"/>
      <c r="E53" s="3"/>
      <c r="F53" s="3"/>
      <c r="G53" s="3"/>
      <c r="H53" s="5"/>
      <c r="I53" s="5"/>
      <c r="J53" s="5"/>
      <c r="K53" s="5"/>
    </row>
    <row r="54" spans="1:11" ht="15">
      <c r="A54" s="2"/>
      <c r="B54" s="3"/>
      <c r="C54" s="3"/>
      <c r="D54" s="3"/>
      <c r="E54" s="3"/>
      <c r="F54" s="3"/>
      <c r="G54" s="3"/>
      <c r="H54" s="5"/>
      <c r="I54" s="5"/>
      <c r="J54" s="5"/>
      <c r="K54" s="5"/>
    </row>
    <row r="55" spans="1:11" ht="15">
      <c r="A55" s="2" t="s">
        <v>266</v>
      </c>
      <c r="B55" s="3"/>
      <c r="C55" s="3"/>
      <c r="D55" s="3"/>
      <c r="E55" s="3"/>
      <c r="F55" s="3"/>
      <c r="G55" s="4" t="e">
        <f>#REF!</f>
        <v>#REF!</v>
      </c>
      <c r="H55" s="5"/>
      <c r="I55" s="5"/>
      <c r="J55" s="5"/>
      <c r="K55" s="5"/>
    </row>
    <row r="56" spans="1:11" ht="15">
      <c r="A56" s="2" t="e">
        <f>#REF!</f>
        <v>#REF!</v>
      </c>
      <c r="B56" s="3"/>
      <c r="C56" s="3"/>
      <c r="D56" s="3"/>
      <c r="E56" s="13"/>
      <c r="F56" s="3"/>
      <c r="G56" s="3"/>
      <c r="H56" s="5"/>
      <c r="I56" s="5"/>
      <c r="J56" s="5"/>
      <c r="K56" s="5"/>
    </row>
    <row r="57" spans="1:11" ht="15">
      <c r="A57" s="3"/>
      <c r="B57" s="3"/>
      <c r="C57" s="3"/>
      <c r="D57" s="3"/>
      <c r="E57" s="13"/>
      <c r="F57" s="3"/>
      <c r="G57" s="3"/>
      <c r="H57" s="5"/>
      <c r="I57" s="5"/>
      <c r="J57" s="5"/>
      <c r="K57" s="5"/>
    </row>
    <row r="58" spans="1:11" ht="15">
      <c r="A58" s="6"/>
      <c r="B58" s="6"/>
      <c r="C58" s="6"/>
      <c r="D58" s="6"/>
      <c r="E58" s="25"/>
      <c r="F58" s="6"/>
      <c r="G58" s="6"/>
      <c r="H58" s="5"/>
      <c r="I58" s="5"/>
      <c r="J58" s="5"/>
      <c r="K58" s="5"/>
    </row>
    <row r="59" spans="1:11" ht="15">
      <c r="A59" s="3"/>
      <c r="B59" s="3"/>
      <c r="C59" s="3"/>
      <c r="D59" s="3"/>
      <c r="E59" s="3"/>
      <c r="F59" s="3"/>
      <c r="G59" s="3"/>
      <c r="H59" s="5"/>
      <c r="I59" s="5"/>
      <c r="J59" s="5"/>
      <c r="K59" s="5"/>
    </row>
    <row r="60" spans="1:11" ht="15">
      <c r="A60" s="3"/>
      <c r="B60" s="3"/>
      <c r="C60" s="3"/>
      <c r="D60" s="3"/>
      <c r="E60" s="9" t="e">
        <f>#REF!</f>
        <v>#REF!</v>
      </c>
      <c r="F60" s="3"/>
      <c r="G60" s="9" t="e">
        <f>#REF!</f>
        <v>#REF!</v>
      </c>
      <c r="H60" s="5"/>
      <c r="I60" s="5"/>
      <c r="J60" s="5"/>
      <c r="K60" s="5"/>
    </row>
    <row r="61" spans="1:11" ht="15">
      <c r="A61" s="2" t="s">
        <v>78</v>
      </c>
      <c r="B61" s="3"/>
      <c r="C61" s="3"/>
      <c r="D61" s="3"/>
      <c r="E61" s="13"/>
      <c r="F61" s="3"/>
      <c r="G61" s="11"/>
      <c r="H61" s="5"/>
      <c r="I61" s="5"/>
      <c r="J61" s="5"/>
      <c r="K61" s="5"/>
    </row>
    <row r="62" spans="1:11" ht="15">
      <c r="A62" s="3"/>
      <c r="B62" s="3" t="s">
        <v>283</v>
      </c>
      <c r="C62" s="3"/>
      <c r="D62" s="3"/>
      <c r="E62" s="204">
        <v>1292511.47</v>
      </c>
      <c r="F62" s="74"/>
      <c r="G62" s="229">
        <v>2341208.19</v>
      </c>
      <c r="H62" s="162"/>
      <c r="I62" s="5"/>
      <c r="J62" s="5"/>
      <c r="K62" s="5"/>
    </row>
    <row r="63" spans="1:11" ht="15">
      <c r="A63" s="3"/>
      <c r="B63" s="3" t="s">
        <v>284</v>
      </c>
      <c r="C63" s="3"/>
      <c r="D63" s="3"/>
      <c r="E63" s="202">
        <v>523768.26</v>
      </c>
      <c r="F63" s="74"/>
      <c r="G63" s="240">
        <v>881357.71</v>
      </c>
      <c r="H63" s="162"/>
      <c r="I63" s="5"/>
      <c r="J63" s="5"/>
      <c r="K63" s="5"/>
    </row>
    <row r="64" spans="1:11" ht="15">
      <c r="A64" s="3"/>
      <c r="B64" s="3" t="s">
        <v>285</v>
      </c>
      <c r="C64" s="3"/>
      <c r="D64" s="3"/>
      <c r="E64" s="202">
        <v>1559.7</v>
      </c>
      <c r="F64" s="74"/>
      <c r="G64" s="240">
        <v>5851.73</v>
      </c>
      <c r="H64" s="162"/>
      <c r="I64" s="5"/>
      <c r="J64" s="5"/>
      <c r="K64" s="5"/>
    </row>
    <row r="65" spans="1:11" ht="15">
      <c r="A65" s="3"/>
      <c r="B65" s="3" t="s">
        <v>286</v>
      </c>
      <c r="C65" s="3"/>
      <c r="D65" s="3"/>
      <c r="E65" s="202">
        <v>32871.74</v>
      </c>
      <c r="F65" s="74"/>
      <c r="G65" s="240">
        <v>36227.52</v>
      </c>
      <c r="H65" s="162"/>
      <c r="I65" s="5"/>
      <c r="J65" s="5"/>
      <c r="K65" s="5"/>
    </row>
    <row r="66" spans="1:11" ht="15">
      <c r="A66" s="3"/>
      <c r="B66" s="3" t="s">
        <v>287</v>
      </c>
      <c r="C66" s="3"/>
      <c r="D66" s="3"/>
      <c r="E66" s="202">
        <v>6910.59</v>
      </c>
      <c r="F66" s="74"/>
      <c r="G66" s="240">
        <v>4069</v>
      </c>
      <c r="H66" s="162"/>
      <c r="I66" s="5"/>
      <c r="J66" s="5"/>
      <c r="K66" s="5"/>
    </row>
    <row r="67" spans="1:11" ht="15">
      <c r="A67" s="3"/>
      <c r="B67" s="3" t="s">
        <v>37</v>
      </c>
      <c r="C67" s="3"/>
      <c r="D67" s="3"/>
      <c r="E67" s="202">
        <v>42230.84</v>
      </c>
      <c r="F67" s="74"/>
      <c r="G67" s="240">
        <v>75134.42</v>
      </c>
      <c r="H67" s="162"/>
      <c r="I67" s="5"/>
      <c r="J67" s="5"/>
      <c r="K67" s="5"/>
    </row>
    <row r="68" spans="1:11" ht="15">
      <c r="A68" s="3"/>
      <c r="B68" s="3" t="s">
        <v>288</v>
      </c>
      <c r="C68" s="3"/>
      <c r="D68" s="3"/>
      <c r="E68" s="202">
        <v>20547.56</v>
      </c>
      <c r="F68" s="74"/>
      <c r="G68" s="240">
        <v>0</v>
      </c>
      <c r="H68" s="162"/>
      <c r="I68" s="5"/>
      <c r="J68" s="5"/>
      <c r="K68" s="5"/>
    </row>
    <row r="69" spans="1:11" ht="15">
      <c r="A69" s="3"/>
      <c r="B69" s="3" t="s">
        <v>289</v>
      </c>
      <c r="C69" s="3"/>
      <c r="D69" s="3"/>
      <c r="E69" s="202">
        <v>3536.45</v>
      </c>
      <c r="F69" s="74"/>
      <c r="G69" s="240">
        <v>1456.2</v>
      </c>
      <c r="H69" s="162"/>
      <c r="I69" s="5"/>
      <c r="J69" s="5"/>
      <c r="K69" s="5"/>
    </row>
    <row r="70" spans="1:11" ht="15">
      <c r="A70" s="3"/>
      <c r="B70" s="3" t="s">
        <v>290</v>
      </c>
      <c r="C70" s="3"/>
      <c r="D70" s="3"/>
      <c r="E70" s="202">
        <f>35647.15+1857</f>
        <v>37504.15</v>
      </c>
      <c r="F70" s="74"/>
      <c r="G70" s="240">
        <f>42769.42+3294.97</f>
        <v>46064.39</v>
      </c>
      <c r="H70" s="162"/>
      <c r="I70" s="5"/>
      <c r="J70" s="5"/>
      <c r="K70" s="5"/>
    </row>
    <row r="71" spans="1:11" ht="15">
      <c r="A71" s="3"/>
      <c r="B71" s="3" t="s">
        <v>291</v>
      </c>
      <c r="C71" s="3"/>
      <c r="D71" s="3"/>
      <c r="E71" s="202">
        <v>0</v>
      </c>
      <c r="F71" s="74"/>
      <c r="G71" s="240">
        <v>0</v>
      </c>
      <c r="H71" s="162"/>
      <c r="I71" s="5"/>
      <c r="J71" s="5"/>
      <c r="K71" s="5"/>
    </row>
    <row r="72" spans="1:11" ht="15">
      <c r="A72" s="3"/>
      <c r="B72" s="3" t="s">
        <v>292</v>
      </c>
      <c r="C72" s="3"/>
      <c r="D72" s="3"/>
      <c r="E72" s="202">
        <v>44703.85</v>
      </c>
      <c r="F72" s="74"/>
      <c r="G72" s="240">
        <v>84495.38</v>
      </c>
      <c r="H72" s="162"/>
      <c r="I72" s="5"/>
      <c r="J72" s="5"/>
      <c r="K72" s="5"/>
    </row>
    <row r="73" spans="1:11" ht="15">
      <c r="A73" s="3"/>
      <c r="B73" s="3" t="s">
        <v>293</v>
      </c>
      <c r="C73" s="3"/>
      <c r="D73" s="3"/>
      <c r="E73" s="202">
        <v>-14848.98</v>
      </c>
      <c r="F73" s="74"/>
      <c r="G73" s="240">
        <v>0</v>
      </c>
      <c r="H73" s="162"/>
      <c r="I73" s="5"/>
      <c r="J73" s="5"/>
      <c r="K73" s="5"/>
    </row>
    <row r="74" spans="1:11" ht="15">
      <c r="A74" s="3"/>
      <c r="B74" s="3" t="s">
        <v>294</v>
      </c>
      <c r="C74" s="3"/>
      <c r="D74" s="3"/>
      <c r="E74" s="202">
        <v>0</v>
      </c>
      <c r="F74" s="74"/>
      <c r="G74" s="240">
        <v>0</v>
      </c>
      <c r="H74" s="162"/>
      <c r="I74" s="5"/>
      <c r="J74" s="5"/>
      <c r="K74" s="5"/>
    </row>
    <row r="75" spans="1:11" ht="15">
      <c r="A75" s="3"/>
      <c r="B75" s="3" t="s">
        <v>295</v>
      </c>
      <c r="C75" s="3"/>
      <c r="D75" s="3"/>
      <c r="E75" s="202">
        <v>27360.81</v>
      </c>
      <c r="F75" s="74"/>
      <c r="G75" s="240">
        <v>61822.2</v>
      </c>
      <c r="H75" s="162"/>
      <c r="I75" s="5"/>
      <c r="J75" s="5"/>
      <c r="K75" s="5"/>
    </row>
    <row r="76" spans="1:11" ht="15">
      <c r="A76" s="3"/>
      <c r="B76" s="3" t="s">
        <v>296</v>
      </c>
      <c r="C76" s="3"/>
      <c r="D76" s="3"/>
      <c r="E76" s="202">
        <v>1000</v>
      </c>
      <c r="F76" s="74"/>
      <c r="G76" s="240">
        <v>6000</v>
      </c>
      <c r="H76" s="162"/>
      <c r="I76" s="5"/>
      <c r="J76" s="5"/>
      <c r="K76" s="5"/>
    </row>
    <row r="77" spans="1:11" ht="15">
      <c r="A77" s="3"/>
      <c r="B77" s="3" t="s">
        <v>297</v>
      </c>
      <c r="C77" s="3"/>
      <c r="D77" s="13"/>
      <c r="E77" s="202">
        <v>0</v>
      </c>
      <c r="F77" s="74"/>
      <c r="G77" s="240">
        <v>0</v>
      </c>
      <c r="H77" s="162"/>
      <c r="I77" s="5"/>
      <c r="J77" s="5"/>
      <c r="K77" s="5"/>
    </row>
    <row r="78" spans="1:11" ht="15">
      <c r="A78" s="2" t="s">
        <v>268</v>
      </c>
      <c r="B78" s="3"/>
      <c r="C78" s="3"/>
      <c r="D78" s="3"/>
      <c r="E78" s="14">
        <f>SUM(E62:E77)</f>
        <v>2019656.4400000002</v>
      </c>
      <c r="F78" s="74"/>
      <c r="G78" s="241">
        <f>SUM(G62:G77)</f>
        <v>3543686.74</v>
      </c>
      <c r="H78" s="162"/>
      <c r="I78" s="5"/>
      <c r="J78" s="5"/>
      <c r="K78" s="5"/>
    </row>
    <row r="79" spans="1:11" ht="15">
      <c r="A79" s="3"/>
      <c r="B79" s="3"/>
      <c r="C79" s="3"/>
      <c r="D79" s="3"/>
      <c r="E79" s="23"/>
      <c r="F79" s="3"/>
      <c r="G79" s="24"/>
      <c r="H79" s="5"/>
      <c r="I79" s="5"/>
      <c r="J79" s="5"/>
      <c r="K79" s="5"/>
    </row>
    <row r="80" spans="1:11" ht="15">
      <c r="A80" s="7" t="s">
        <v>137</v>
      </c>
      <c r="B80" s="3"/>
      <c r="C80" s="3"/>
      <c r="D80" s="3"/>
      <c r="E80" s="13"/>
      <c r="F80" s="3"/>
      <c r="G80" s="11"/>
      <c r="H80" s="5"/>
      <c r="I80" s="5"/>
      <c r="J80" s="5"/>
      <c r="K80" s="5"/>
    </row>
    <row r="81" spans="1:11" ht="15">
      <c r="A81" s="3"/>
      <c r="B81" s="3" t="s">
        <v>40</v>
      </c>
      <c r="C81" s="3"/>
      <c r="D81" s="3"/>
      <c r="E81" s="204">
        <v>2903.4</v>
      </c>
      <c r="F81" s="74"/>
      <c r="G81" s="229">
        <v>2705.76</v>
      </c>
      <c r="H81" s="162"/>
      <c r="I81" s="5"/>
      <c r="J81" s="5"/>
      <c r="K81" s="5"/>
    </row>
    <row r="82" spans="1:11" ht="15">
      <c r="A82" s="3"/>
      <c r="B82" s="3" t="s">
        <v>298</v>
      </c>
      <c r="C82" s="3"/>
      <c r="D82" s="3"/>
      <c r="E82" s="202">
        <v>0</v>
      </c>
      <c r="F82" s="74"/>
      <c r="G82" s="240">
        <v>63088.08</v>
      </c>
      <c r="H82" s="162"/>
      <c r="I82" s="5"/>
      <c r="J82" s="5"/>
      <c r="K82" s="5"/>
    </row>
    <row r="83" spans="1:11" ht="15">
      <c r="A83" s="3"/>
      <c r="B83" s="3" t="s">
        <v>299</v>
      </c>
      <c r="C83" s="3"/>
      <c r="D83" s="3"/>
      <c r="E83" s="202">
        <v>8148</v>
      </c>
      <c r="F83" s="74"/>
      <c r="G83" s="240">
        <v>14470</v>
      </c>
      <c r="H83" s="162"/>
      <c r="I83" s="5"/>
      <c r="J83" s="5"/>
      <c r="K83" s="5"/>
    </row>
    <row r="84" spans="1:11" ht="15">
      <c r="A84" s="3"/>
      <c r="B84" s="3" t="s">
        <v>236</v>
      </c>
      <c r="C84" s="3"/>
      <c r="D84" s="3"/>
      <c r="E84" s="202">
        <v>0</v>
      </c>
      <c r="F84" s="74"/>
      <c r="G84" s="240">
        <v>52498.51</v>
      </c>
      <c r="H84" s="162"/>
      <c r="I84" s="5"/>
      <c r="J84" s="5"/>
      <c r="K84" s="5"/>
    </row>
    <row r="85" spans="1:11" ht="15">
      <c r="A85" s="3"/>
      <c r="B85" s="3" t="s">
        <v>300</v>
      </c>
      <c r="C85" s="3"/>
      <c r="D85" s="3"/>
      <c r="E85" s="202">
        <v>136.6</v>
      </c>
      <c r="F85" s="74"/>
      <c r="G85" s="240">
        <v>2164.5</v>
      </c>
      <c r="H85" s="162"/>
      <c r="I85" s="5"/>
      <c r="J85" s="5"/>
      <c r="K85" s="5"/>
    </row>
    <row r="86" spans="1:11" ht="15">
      <c r="A86" s="3"/>
      <c r="B86" s="3" t="s">
        <v>301</v>
      </c>
      <c r="C86" s="3"/>
      <c r="D86" s="3"/>
      <c r="E86" s="202">
        <v>26275.65</v>
      </c>
      <c r="F86" s="74"/>
      <c r="G86" s="240">
        <v>19943.03</v>
      </c>
      <c r="H86" s="162"/>
      <c r="I86" s="5"/>
      <c r="J86" s="5"/>
      <c r="K86" s="5"/>
    </row>
    <row r="87" spans="1:11" ht="15">
      <c r="A87" s="3"/>
      <c r="B87" s="3" t="s">
        <v>302</v>
      </c>
      <c r="C87" s="3"/>
      <c r="D87" s="3"/>
      <c r="E87" s="202">
        <v>120</v>
      </c>
      <c r="F87" s="74"/>
      <c r="G87" s="240">
        <v>1383.28</v>
      </c>
      <c r="H87" s="162"/>
      <c r="I87" s="5"/>
      <c r="J87" s="5"/>
      <c r="K87" s="5"/>
    </row>
    <row r="88" spans="1:11" ht="15">
      <c r="A88" s="3"/>
      <c r="B88" s="3" t="s">
        <v>303</v>
      </c>
      <c r="C88" s="3"/>
      <c r="D88" s="3"/>
      <c r="E88" s="202">
        <v>59342.03</v>
      </c>
      <c r="F88" s="74"/>
      <c r="G88" s="240">
        <v>107426.65</v>
      </c>
      <c r="H88" s="162"/>
      <c r="I88" s="5"/>
      <c r="J88" s="5"/>
      <c r="K88" s="5"/>
    </row>
    <row r="89" spans="1:11" ht="15">
      <c r="A89" s="3"/>
      <c r="B89" s="3" t="s">
        <v>304</v>
      </c>
      <c r="C89" s="3"/>
      <c r="D89" s="3"/>
      <c r="E89" s="202">
        <v>18521.54</v>
      </c>
      <c r="F89" s="74"/>
      <c r="G89" s="240">
        <v>25392.08</v>
      </c>
      <c r="H89" s="162"/>
      <c r="I89" s="5"/>
      <c r="J89" s="5"/>
      <c r="K89" s="5"/>
    </row>
    <row r="90" spans="1:11" ht="15">
      <c r="A90" s="3"/>
      <c r="B90" s="3" t="s">
        <v>305</v>
      </c>
      <c r="C90" s="3"/>
      <c r="D90" s="3"/>
      <c r="E90" s="202">
        <v>9904.35</v>
      </c>
      <c r="F90" s="74"/>
      <c r="G90" s="240">
        <v>40502.61</v>
      </c>
      <c r="H90" s="162"/>
      <c r="I90" s="5"/>
      <c r="J90" s="5"/>
      <c r="K90" s="5"/>
    </row>
    <row r="91" spans="1:11" ht="15">
      <c r="A91" s="3"/>
      <c r="B91" s="3" t="s">
        <v>306</v>
      </c>
      <c r="C91" s="3"/>
      <c r="D91" s="3"/>
      <c r="E91" s="202">
        <v>600</v>
      </c>
      <c r="F91" s="74"/>
      <c r="G91" s="240">
        <v>0</v>
      </c>
      <c r="H91" s="162"/>
      <c r="I91" s="5"/>
      <c r="J91" s="5"/>
      <c r="K91" s="5"/>
    </row>
    <row r="92" spans="1:11" ht="15">
      <c r="A92" s="3"/>
      <c r="B92" s="3" t="s">
        <v>50</v>
      </c>
      <c r="C92" s="3"/>
      <c r="D92" s="3"/>
      <c r="E92" s="202">
        <v>349872.82</v>
      </c>
      <c r="F92" s="74"/>
      <c r="G92" s="240">
        <v>722365.71</v>
      </c>
      <c r="H92" s="162"/>
      <c r="I92" s="5"/>
      <c r="J92" s="5"/>
      <c r="K92" s="5"/>
    </row>
    <row r="93" spans="1:11" ht="15">
      <c r="A93" s="3"/>
      <c r="B93" s="3" t="s">
        <v>716</v>
      </c>
      <c r="C93" s="3"/>
      <c r="D93" s="3"/>
      <c r="E93" s="202">
        <v>72.15</v>
      </c>
      <c r="F93" s="74"/>
      <c r="G93" s="240">
        <v>0</v>
      </c>
      <c r="H93" s="162"/>
      <c r="I93" s="5"/>
      <c r="J93" s="5"/>
      <c r="K93" s="5"/>
    </row>
    <row r="94" spans="1:11" ht="15">
      <c r="A94" s="3"/>
      <c r="B94" s="3" t="s">
        <v>219</v>
      </c>
      <c r="C94" s="3"/>
      <c r="D94" s="3"/>
      <c r="E94" s="202">
        <v>160195.43</v>
      </c>
      <c r="F94" s="74"/>
      <c r="G94" s="240">
        <v>0</v>
      </c>
      <c r="H94" s="162"/>
      <c r="I94" s="5"/>
      <c r="J94" s="5"/>
      <c r="K94" s="5"/>
    </row>
    <row r="95" spans="1:11" ht="15">
      <c r="A95" s="3"/>
      <c r="B95" s="3" t="s">
        <v>220</v>
      </c>
      <c r="C95" s="3"/>
      <c r="D95" s="3"/>
      <c r="E95" s="202">
        <v>22233.42</v>
      </c>
      <c r="F95" s="74"/>
      <c r="G95" s="240">
        <v>0</v>
      </c>
      <c r="H95" s="162"/>
      <c r="I95" s="5"/>
      <c r="J95" s="5"/>
      <c r="K95" s="5"/>
    </row>
    <row r="96" spans="1:11" ht="15">
      <c r="A96" s="3"/>
      <c r="B96" s="3" t="s">
        <v>307</v>
      </c>
      <c r="C96" s="3"/>
      <c r="D96" s="3"/>
      <c r="E96" s="202">
        <v>21678.99</v>
      </c>
      <c r="F96" s="74"/>
      <c r="G96" s="240">
        <v>0</v>
      </c>
      <c r="H96" s="162"/>
      <c r="I96" s="5"/>
      <c r="J96" s="5"/>
      <c r="K96" s="5"/>
    </row>
    <row r="97" spans="1:11" ht="15">
      <c r="A97" s="3"/>
      <c r="B97" s="3" t="s">
        <v>308</v>
      </c>
      <c r="C97" s="3"/>
      <c r="D97" s="3"/>
      <c r="E97" s="202">
        <v>42556</v>
      </c>
      <c r="F97" s="74"/>
      <c r="G97" s="240">
        <v>99765.5</v>
      </c>
      <c r="H97" s="162"/>
      <c r="I97" s="5"/>
      <c r="J97" s="5"/>
      <c r="K97" s="5"/>
    </row>
    <row r="98" spans="1:11" ht="15">
      <c r="A98" s="3"/>
      <c r="B98" s="3" t="s">
        <v>309</v>
      </c>
      <c r="C98" s="3"/>
      <c r="D98" s="3"/>
      <c r="E98" s="202">
        <v>9027.2</v>
      </c>
      <c r="F98" s="74"/>
      <c r="G98" s="240">
        <v>0</v>
      </c>
      <c r="H98" s="162"/>
      <c r="I98" s="5"/>
      <c r="J98" s="5"/>
      <c r="K98" s="5"/>
    </row>
    <row r="99" spans="1:11" ht="15">
      <c r="A99" s="3"/>
      <c r="B99" s="3" t="s">
        <v>238</v>
      </c>
      <c r="C99" s="3"/>
      <c r="D99" s="3"/>
      <c r="E99" s="202">
        <v>2602.4</v>
      </c>
      <c r="F99" s="74"/>
      <c r="G99" s="240">
        <v>0</v>
      </c>
      <c r="H99" s="162"/>
      <c r="I99" s="5"/>
      <c r="J99" s="5"/>
      <c r="K99" s="5"/>
    </row>
    <row r="100" spans="1:11" ht="15">
      <c r="A100" s="3"/>
      <c r="B100" s="3" t="s">
        <v>310</v>
      </c>
      <c r="C100" s="3"/>
      <c r="D100" s="3"/>
      <c r="E100" s="202">
        <v>514.05</v>
      </c>
      <c r="F100" s="74"/>
      <c r="G100" s="240">
        <v>4294.5</v>
      </c>
      <c r="H100" s="162"/>
      <c r="I100" s="5"/>
      <c r="J100" s="5"/>
      <c r="K100" s="5"/>
    </row>
    <row r="101" spans="1:11" ht="15">
      <c r="A101" s="3"/>
      <c r="B101" s="3" t="s">
        <v>311</v>
      </c>
      <c r="C101" s="3"/>
      <c r="D101" s="3"/>
      <c r="E101" s="202">
        <v>12954.25</v>
      </c>
      <c r="F101" s="74"/>
      <c r="G101" s="240">
        <v>22771.71</v>
      </c>
      <c r="H101" s="162"/>
      <c r="I101" s="5"/>
      <c r="J101" s="5"/>
      <c r="K101" s="5"/>
    </row>
    <row r="102" spans="1:11" ht="15">
      <c r="A102" s="3"/>
      <c r="B102" s="3" t="s">
        <v>717</v>
      </c>
      <c r="C102" s="3"/>
      <c r="D102" s="3"/>
      <c r="E102" s="202">
        <v>695</v>
      </c>
      <c r="F102" s="74"/>
      <c r="G102" s="240">
        <v>0</v>
      </c>
      <c r="H102" s="162"/>
      <c r="I102" s="5"/>
      <c r="J102" s="5"/>
      <c r="K102" s="5"/>
    </row>
    <row r="103" spans="1:11" ht="15">
      <c r="A103" s="3"/>
      <c r="B103" s="3" t="s">
        <v>312</v>
      </c>
      <c r="C103" s="3"/>
      <c r="D103" s="3"/>
      <c r="E103" s="202">
        <v>406.4</v>
      </c>
      <c r="F103" s="74"/>
      <c r="G103" s="240">
        <v>1978.28</v>
      </c>
      <c r="H103" s="162"/>
      <c r="I103" s="5"/>
      <c r="J103" s="5"/>
      <c r="K103" s="5"/>
    </row>
    <row r="104" spans="1:11" ht="15">
      <c r="A104" s="3"/>
      <c r="B104" s="3" t="s">
        <v>718</v>
      </c>
      <c r="C104" s="3"/>
      <c r="D104" s="3"/>
      <c r="E104" s="202">
        <v>2808</v>
      </c>
      <c r="F104" s="74"/>
      <c r="G104" s="240">
        <v>0</v>
      </c>
      <c r="H104" s="162"/>
      <c r="I104" s="5"/>
      <c r="J104" s="5"/>
      <c r="K104" s="5"/>
    </row>
    <row r="105" spans="1:11" ht="15">
      <c r="A105" s="3"/>
      <c r="B105" s="3" t="s">
        <v>719</v>
      </c>
      <c r="C105" s="3"/>
      <c r="D105" s="3"/>
      <c r="E105" s="202">
        <v>6444.7</v>
      </c>
      <c r="F105" s="74"/>
      <c r="G105" s="240">
        <v>0</v>
      </c>
      <c r="H105" s="162"/>
      <c r="I105" s="5"/>
      <c r="J105" s="5"/>
      <c r="K105" s="5"/>
    </row>
    <row r="106" spans="1:11" ht="15">
      <c r="A106" s="3"/>
      <c r="B106" s="3" t="s">
        <v>313</v>
      </c>
      <c r="C106" s="3"/>
      <c r="D106" s="3"/>
      <c r="E106" s="202">
        <v>298.6</v>
      </c>
      <c r="F106" s="74"/>
      <c r="G106" s="240">
        <v>2561.79</v>
      </c>
      <c r="H106" s="162"/>
      <c r="I106" s="5"/>
      <c r="J106" s="5"/>
      <c r="K106" s="5"/>
    </row>
    <row r="107" spans="1:11" ht="15">
      <c r="A107" s="3"/>
      <c r="B107" s="3" t="s">
        <v>314</v>
      </c>
      <c r="C107" s="3"/>
      <c r="D107" s="3"/>
      <c r="E107" s="202">
        <v>327.65</v>
      </c>
      <c r="F107" s="74"/>
      <c r="G107" s="240">
        <v>1587.05</v>
      </c>
      <c r="H107" s="162"/>
      <c r="I107" s="5"/>
      <c r="J107" s="5"/>
      <c r="K107" s="5"/>
    </row>
    <row r="108" spans="1:11" ht="15">
      <c r="A108" s="3"/>
      <c r="B108" s="3" t="s">
        <v>315</v>
      </c>
      <c r="C108" s="3"/>
      <c r="D108" s="3"/>
      <c r="E108" s="202">
        <v>29144.8</v>
      </c>
      <c r="F108" s="74"/>
      <c r="G108" s="240">
        <v>81096.66</v>
      </c>
      <c r="H108" s="162"/>
      <c r="I108" s="5"/>
      <c r="J108" s="5"/>
      <c r="K108" s="5"/>
    </row>
    <row r="109" spans="1:11" ht="15">
      <c r="A109" s="3"/>
      <c r="B109" s="3" t="s">
        <v>253</v>
      </c>
      <c r="C109" s="3"/>
      <c r="D109" s="3"/>
      <c r="E109" s="202">
        <v>138826.03</v>
      </c>
      <c r="F109" s="74"/>
      <c r="G109" s="240">
        <v>318859.12</v>
      </c>
      <c r="H109" s="162"/>
      <c r="I109" s="5"/>
      <c r="J109" s="5"/>
      <c r="K109" s="5"/>
    </row>
    <row r="110" spans="1:11" ht="15">
      <c r="A110" s="3"/>
      <c r="B110" s="3" t="s">
        <v>316</v>
      </c>
      <c r="C110" s="3"/>
      <c r="D110" s="3"/>
      <c r="E110" s="202">
        <v>0</v>
      </c>
      <c r="F110" s="74"/>
      <c r="G110" s="240">
        <v>24633.04</v>
      </c>
      <c r="H110" s="162"/>
      <c r="I110" s="5"/>
      <c r="J110" s="5"/>
      <c r="K110" s="5"/>
    </row>
    <row r="111" spans="1:11" ht="15">
      <c r="A111" s="3"/>
      <c r="B111" s="3" t="s">
        <v>394</v>
      </c>
      <c r="C111" s="3"/>
      <c r="D111" s="3"/>
      <c r="E111" s="202">
        <v>315</v>
      </c>
      <c r="F111" s="74"/>
      <c r="G111" s="240">
        <v>0</v>
      </c>
      <c r="H111" s="162"/>
      <c r="I111" s="5"/>
      <c r="J111" s="5"/>
      <c r="K111" s="5"/>
    </row>
    <row r="112" spans="1:11" ht="15">
      <c r="A112" s="3"/>
      <c r="B112" s="3" t="s">
        <v>317</v>
      </c>
      <c r="C112" s="3"/>
      <c r="D112" s="3"/>
      <c r="E112" s="202">
        <v>432363.04</v>
      </c>
      <c r="F112" s="74"/>
      <c r="G112" s="240">
        <v>883069.72</v>
      </c>
      <c r="H112" s="162"/>
      <c r="I112" s="5"/>
      <c r="J112" s="5"/>
      <c r="K112" s="5"/>
    </row>
    <row r="113" spans="1:11" ht="15">
      <c r="A113" s="3"/>
      <c r="B113" s="3" t="s">
        <v>318</v>
      </c>
      <c r="C113" s="3"/>
      <c r="D113" s="3"/>
      <c r="E113" s="202">
        <v>26480.16</v>
      </c>
      <c r="F113" s="74"/>
      <c r="G113" s="240">
        <v>0</v>
      </c>
      <c r="H113" s="162"/>
      <c r="I113" s="5"/>
      <c r="J113" s="5"/>
      <c r="K113" s="5"/>
    </row>
    <row r="114" spans="1:11" ht="15">
      <c r="A114" s="3"/>
      <c r="B114" s="3" t="s">
        <v>319</v>
      </c>
      <c r="C114" s="3"/>
      <c r="D114" s="3"/>
      <c r="E114" s="202">
        <v>5215</v>
      </c>
      <c r="F114" s="74"/>
      <c r="G114" s="240">
        <v>6565.5</v>
      </c>
      <c r="H114" s="162"/>
      <c r="I114" s="5"/>
      <c r="J114" s="5"/>
      <c r="K114" s="5"/>
    </row>
    <row r="115" spans="1:11" ht="15">
      <c r="A115" s="3"/>
      <c r="B115" s="3" t="s">
        <v>262</v>
      </c>
      <c r="C115" s="3"/>
      <c r="D115" s="3"/>
      <c r="E115" s="202">
        <v>2858.2</v>
      </c>
      <c r="F115" s="74"/>
      <c r="G115" s="240">
        <v>18854.95</v>
      </c>
      <c r="H115" s="162"/>
      <c r="I115" s="5"/>
      <c r="J115" s="5"/>
      <c r="K115" s="5"/>
    </row>
    <row r="116" spans="1:11" ht="15">
      <c r="A116" s="3"/>
      <c r="B116" s="3" t="s">
        <v>320</v>
      </c>
      <c r="C116" s="3"/>
      <c r="D116" s="3"/>
      <c r="E116" s="202">
        <v>2900.6</v>
      </c>
      <c r="F116" s="74"/>
      <c r="G116" s="240">
        <v>1487.2</v>
      </c>
      <c r="H116" s="162"/>
      <c r="I116" s="5"/>
      <c r="J116" s="5"/>
      <c r="K116" s="5"/>
    </row>
    <row r="117" spans="1:11" ht="15">
      <c r="A117" s="3"/>
      <c r="B117" s="3" t="s">
        <v>321</v>
      </c>
      <c r="C117" s="3"/>
      <c r="D117" s="3"/>
      <c r="E117" s="202">
        <v>3246.33</v>
      </c>
      <c r="F117" s="74"/>
      <c r="G117" s="240">
        <v>10058.98</v>
      </c>
      <c r="H117" s="162"/>
      <c r="I117" s="5"/>
      <c r="J117" s="5"/>
      <c r="K117" s="5"/>
    </row>
    <row r="118" spans="1:11" ht="15">
      <c r="A118" s="3"/>
      <c r="B118" s="3"/>
      <c r="C118" s="3"/>
      <c r="D118" s="3"/>
      <c r="E118" s="14">
        <f>SUM(E81:E117)</f>
        <v>1399987.79</v>
      </c>
      <c r="F118" s="74"/>
      <c r="G118" s="241">
        <f>SUM(G81:G117)</f>
        <v>2529524.2100000004</v>
      </c>
      <c r="H118" s="162"/>
      <c r="I118" s="5"/>
      <c r="J118" s="5"/>
      <c r="K118" s="5"/>
    </row>
    <row r="119" spans="1:11" ht="15">
      <c r="A119" s="3"/>
      <c r="B119" s="3"/>
      <c r="C119" s="3"/>
      <c r="D119" s="3"/>
      <c r="E119" s="23"/>
      <c r="F119" s="3"/>
      <c r="G119" s="24"/>
      <c r="H119" s="5"/>
      <c r="I119" s="5"/>
      <c r="J119" s="5"/>
      <c r="K119" s="5"/>
    </row>
    <row r="120" spans="1:11" ht="15">
      <c r="A120" s="3" t="s">
        <v>80</v>
      </c>
      <c r="B120" s="3"/>
      <c r="C120" s="3"/>
      <c r="D120" s="3"/>
      <c r="E120" s="13">
        <f>E78-E118</f>
        <v>619668.6500000001</v>
      </c>
      <c r="F120" s="3"/>
      <c r="G120" s="11">
        <f>G78-G118</f>
        <v>1014162.5299999998</v>
      </c>
      <c r="H120" s="5"/>
      <c r="I120" s="5"/>
      <c r="J120" s="5"/>
      <c r="K120" s="5"/>
    </row>
    <row r="121" spans="1:11" ht="15">
      <c r="A121" s="3"/>
      <c r="B121" s="3"/>
      <c r="C121" s="3"/>
      <c r="D121" s="3"/>
      <c r="E121" s="13"/>
      <c r="F121" s="3"/>
      <c r="G121" s="11"/>
      <c r="H121" s="5"/>
      <c r="I121" s="5"/>
      <c r="J121" s="5"/>
      <c r="K121" s="5"/>
    </row>
    <row r="122" spans="1:11" ht="15">
      <c r="A122" s="3" t="s">
        <v>269</v>
      </c>
      <c r="B122" s="3"/>
      <c r="C122" s="3"/>
      <c r="D122" s="3"/>
      <c r="E122" s="13">
        <f>-E202</f>
        <v>-307911.5600000001</v>
      </c>
      <c r="F122" s="3"/>
      <c r="G122" s="11">
        <f>-G202</f>
        <v>-1359048.76</v>
      </c>
      <c r="H122" s="5"/>
      <c r="I122" s="5"/>
      <c r="J122" s="5"/>
      <c r="K122" s="5"/>
    </row>
    <row r="123" spans="1:11" ht="15">
      <c r="A123" s="2" t="s">
        <v>270</v>
      </c>
      <c r="B123" s="3"/>
      <c r="C123" s="3"/>
      <c r="D123" s="3"/>
      <c r="E123" s="23">
        <f>E122+E120</f>
        <v>311757.09</v>
      </c>
      <c r="F123" s="3"/>
      <c r="G123" s="24">
        <f>G122+G120</f>
        <v>-344886.2300000002</v>
      </c>
      <c r="H123" s="5"/>
      <c r="I123" s="5"/>
      <c r="J123" s="5"/>
      <c r="K123" s="5"/>
    </row>
    <row r="124" spans="1:11" ht="15">
      <c r="A124" s="7" t="s">
        <v>271</v>
      </c>
      <c r="B124" s="3"/>
      <c r="C124" s="3"/>
      <c r="D124" s="3"/>
      <c r="E124" s="13"/>
      <c r="F124" s="3"/>
      <c r="G124" s="11"/>
      <c r="H124" s="5"/>
      <c r="I124" s="5"/>
      <c r="J124" s="5"/>
      <c r="K124" s="5"/>
    </row>
    <row r="125" spans="1:11" ht="15">
      <c r="A125" s="3"/>
      <c r="B125" s="3" t="s">
        <v>322</v>
      </c>
      <c r="C125" s="3"/>
      <c r="D125" s="3"/>
      <c r="E125" s="201">
        <v>-36466.6</v>
      </c>
      <c r="F125" s="3"/>
      <c r="G125" s="11">
        <v>-5000</v>
      </c>
      <c r="H125" s="5"/>
      <c r="I125" s="5"/>
      <c r="J125" s="5"/>
      <c r="K125" s="5"/>
    </row>
    <row r="126" spans="1:11" ht="15">
      <c r="A126" s="3"/>
      <c r="B126" s="3" t="s">
        <v>323</v>
      </c>
      <c r="C126" s="3"/>
      <c r="D126" s="3"/>
      <c r="E126" s="201">
        <v>-3074.8</v>
      </c>
      <c r="F126" s="3"/>
      <c r="G126" s="11">
        <v>23994</v>
      </c>
      <c r="H126" s="5"/>
      <c r="I126" s="5"/>
      <c r="J126" s="5"/>
      <c r="K126" s="5"/>
    </row>
    <row r="127" spans="1:11" ht="15">
      <c r="A127" s="3" t="s">
        <v>272</v>
      </c>
      <c r="B127" s="3"/>
      <c r="C127" s="3"/>
      <c r="D127" s="3"/>
      <c r="E127" s="23">
        <f>SUM(E123:E126)</f>
        <v>272215.69000000006</v>
      </c>
      <c r="F127" s="3"/>
      <c r="G127" s="24">
        <f>SUM(G123:G126)</f>
        <v>-325892.2300000002</v>
      </c>
      <c r="H127" s="5"/>
      <c r="I127" s="5"/>
      <c r="J127" s="5"/>
      <c r="K127" s="5"/>
    </row>
    <row r="128" spans="1:11" ht="15">
      <c r="A128" s="3"/>
      <c r="B128" s="3"/>
      <c r="C128" s="3"/>
      <c r="D128" s="3"/>
      <c r="E128" s="13"/>
      <c r="F128" s="3"/>
      <c r="G128" s="11"/>
      <c r="H128" s="5"/>
      <c r="I128" s="5"/>
      <c r="J128" s="5"/>
      <c r="K128" s="5"/>
    </row>
    <row r="129" spans="1:11" ht="15">
      <c r="A129" s="3" t="s">
        <v>163</v>
      </c>
      <c r="B129" s="3"/>
      <c r="C129" s="3"/>
      <c r="D129" s="11"/>
      <c r="E129" s="201">
        <v>5687093.55</v>
      </c>
      <c r="F129" s="3"/>
      <c r="G129" s="11">
        <v>6012985.78</v>
      </c>
      <c r="H129" s="5"/>
      <c r="I129" s="5"/>
      <c r="J129" s="5"/>
      <c r="K129" s="5"/>
    </row>
    <row r="130" spans="1:11" ht="15">
      <c r="A130" s="3"/>
      <c r="B130" s="3"/>
      <c r="C130" s="3"/>
      <c r="D130" s="3"/>
      <c r="E130" s="23">
        <f>E127+E129</f>
        <v>5959309.24</v>
      </c>
      <c r="F130" s="3"/>
      <c r="G130" s="24">
        <f>G129+G127</f>
        <v>5687093.55</v>
      </c>
      <c r="H130" s="5"/>
      <c r="I130" s="5"/>
      <c r="J130" s="5"/>
      <c r="K130" s="5"/>
    </row>
    <row r="131" spans="1:11" ht="15">
      <c r="A131" s="3" t="s">
        <v>273</v>
      </c>
      <c r="B131" s="3"/>
      <c r="C131" s="3"/>
      <c r="D131" s="3"/>
      <c r="E131" s="201">
        <v>0</v>
      </c>
      <c r="F131" s="3"/>
      <c r="G131" s="11">
        <v>0</v>
      </c>
      <c r="H131" s="5"/>
      <c r="I131" s="5"/>
      <c r="J131" s="5"/>
      <c r="K131" s="5"/>
    </row>
    <row r="132" spans="1:11" ht="15">
      <c r="A132" s="3" t="s">
        <v>164</v>
      </c>
      <c r="B132" s="3"/>
      <c r="C132" s="3"/>
      <c r="D132" s="3"/>
      <c r="E132" s="25">
        <f>SUM(E130:E131)</f>
        <v>5959309.24</v>
      </c>
      <c r="F132" s="3"/>
      <c r="G132" s="26">
        <f>G131+G130</f>
        <v>5687093.55</v>
      </c>
      <c r="H132" s="5"/>
      <c r="I132" s="5"/>
      <c r="J132" s="5"/>
      <c r="K132" s="5"/>
    </row>
    <row r="133" spans="1:11" ht="15">
      <c r="A133" s="3"/>
      <c r="B133" s="3"/>
      <c r="C133" s="3"/>
      <c r="D133" s="3"/>
      <c r="E133" s="27"/>
      <c r="F133" s="3"/>
      <c r="G133" s="28"/>
      <c r="H133" s="5"/>
      <c r="I133" s="5"/>
      <c r="J133" s="5"/>
      <c r="K133" s="5"/>
    </row>
    <row r="134" spans="1:11" ht="15">
      <c r="A134" s="3"/>
      <c r="B134" s="3"/>
      <c r="C134" s="3"/>
      <c r="D134" s="3"/>
      <c r="E134" s="13"/>
      <c r="F134" s="3"/>
      <c r="G134" s="11"/>
      <c r="H134" s="5"/>
      <c r="I134" s="5"/>
      <c r="J134" s="5"/>
      <c r="K134" s="5"/>
    </row>
    <row r="135" spans="1:11" ht="15">
      <c r="A135" s="30"/>
      <c r="B135" s="3"/>
      <c r="C135" s="3"/>
      <c r="D135" s="3"/>
      <c r="E135" s="13"/>
      <c r="F135" s="3"/>
      <c r="G135" s="11"/>
      <c r="H135" s="5"/>
      <c r="I135" s="5"/>
      <c r="J135" s="5"/>
      <c r="K135" s="5"/>
    </row>
    <row r="136" spans="1:11" ht="15">
      <c r="A136" s="3"/>
      <c r="B136" s="3"/>
      <c r="C136" s="3"/>
      <c r="D136" s="3"/>
      <c r="E136" s="13"/>
      <c r="F136" s="3"/>
      <c r="G136" s="11"/>
      <c r="H136" s="5"/>
      <c r="I136" s="5"/>
      <c r="J136" s="5"/>
      <c r="K136" s="5"/>
    </row>
    <row r="137" spans="1:11" ht="15">
      <c r="A137" s="2" t="s">
        <v>266</v>
      </c>
      <c r="B137" s="3"/>
      <c r="C137" s="3"/>
      <c r="D137" s="3"/>
      <c r="E137" s="13"/>
      <c r="F137" s="3"/>
      <c r="G137" s="11"/>
      <c r="H137" s="5"/>
      <c r="I137" s="5"/>
      <c r="J137" s="5"/>
      <c r="K137" s="5"/>
    </row>
    <row r="138" spans="1:11" ht="15">
      <c r="A138" s="2" t="e">
        <f>#REF!</f>
        <v>#REF!</v>
      </c>
      <c r="B138" s="3"/>
      <c r="C138" s="3"/>
      <c r="D138" s="3"/>
      <c r="E138" s="13"/>
      <c r="F138" s="3"/>
      <c r="G138" s="11"/>
      <c r="H138" s="5"/>
      <c r="I138" s="5"/>
      <c r="J138" s="5"/>
      <c r="K138" s="5"/>
    </row>
    <row r="139" spans="1:11" ht="15">
      <c r="A139" s="3"/>
      <c r="B139" s="3"/>
      <c r="C139" s="3"/>
      <c r="D139" s="3"/>
      <c r="E139" s="13"/>
      <c r="F139" s="3"/>
      <c r="G139" s="11"/>
      <c r="H139" s="5"/>
      <c r="I139" s="5"/>
      <c r="J139" s="5"/>
      <c r="K139" s="5"/>
    </row>
    <row r="140" spans="1:11" ht="15">
      <c r="A140" s="6"/>
      <c r="B140" s="6"/>
      <c r="C140" s="6"/>
      <c r="D140" s="6"/>
      <c r="E140" s="25"/>
      <c r="F140" s="6"/>
      <c r="G140" s="26"/>
      <c r="H140" s="5"/>
      <c r="I140" s="5"/>
      <c r="J140" s="5"/>
      <c r="K140" s="5"/>
    </row>
    <row r="141" spans="1:11" ht="15">
      <c r="A141" s="2"/>
      <c r="B141" s="3"/>
      <c r="C141" s="3"/>
      <c r="D141" s="3"/>
      <c r="E141" s="13"/>
      <c r="F141" s="3"/>
      <c r="G141" s="11"/>
      <c r="H141" s="5"/>
      <c r="I141" s="5"/>
      <c r="J141" s="5"/>
      <c r="K141" s="5"/>
    </row>
    <row r="142" spans="1:11" ht="15">
      <c r="A142" s="7" t="s">
        <v>274</v>
      </c>
      <c r="B142" s="3"/>
      <c r="C142" s="3"/>
      <c r="D142" s="3"/>
      <c r="E142" s="13"/>
      <c r="F142" s="3"/>
      <c r="G142" s="11"/>
      <c r="H142" s="5"/>
      <c r="I142" s="5"/>
      <c r="J142" s="5"/>
      <c r="K142" s="5"/>
    </row>
    <row r="143" spans="1:11" ht="15">
      <c r="A143" s="7"/>
      <c r="B143" s="3"/>
      <c r="C143" s="3"/>
      <c r="D143" s="3"/>
      <c r="E143" s="204">
        <v>0</v>
      </c>
      <c r="F143" s="74"/>
      <c r="G143" s="241">
        <v>0</v>
      </c>
      <c r="H143" s="162"/>
      <c r="I143" s="5"/>
      <c r="J143" s="5"/>
      <c r="K143" s="5"/>
    </row>
    <row r="144" spans="1:11" ht="15">
      <c r="A144" s="7"/>
      <c r="B144" s="3"/>
      <c r="C144" s="3"/>
      <c r="D144" s="3"/>
      <c r="E144" s="23"/>
      <c r="F144" s="3"/>
      <c r="G144" s="24"/>
      <c r="H144" s="5"/>
      <c r="I144" s="5"/>
      <c r="J144" s="5"/>
      <c r="K144" s="5"/>
    </row>
    <row r="145" spans="1:11" ht="15">
      <c r="A145" s="7" t="s">
        <v>13</v>
      </c>
      <c r="B145" s="3"/>
      <c r="C145" s="3"/>
      <c r="D145" s="3"/>
      <c r="E145" s="13"/>
      <c r="F145" s="3"/>
      <c r="G145" s="11"/>
      <c r="H145" s="5"/>
      <c r="I145" s="5"/>
      <c r="J145" s="5"/>
      <c r="K145" s="5"/>
    </row>
    <row r="146" spans="1:11" ht="15">
      <c r="A146" s="7"/>
      <c r="B146" s="3" t="s">
        <v>234</v>
      </c>
      <c r="C146" s="3"/>
      <c r="D146" s="3"/>
      <c r="E146" s="204">
        <v>16080</v>
      </c>
      <c r="F146" s="74"/>
      <c r="G146" s="229">
        <v>53337.6</v>
      </c>
      <c r="H146" s="162"/>
      <c r="I146" s="5"/>
      <c r="J146" s="5"/>
      <c r="K146" s="5"/>
    </row>
    <row r="147" spans="1:11" ht="15">
      <c r="A147" s="7"/>
      <c r="B147" s="3" t="s">
        <v>90</v>
      </c>
      <c r="C147" s="3"/>
      <c r="D147" s="3"/>
      <c r="E147" s="202">
        <v>0</v>
      </c>
      <c r="F147" s="74"/>
      <c r="G147" s="240">
        <v>10000</v>
      </c>
      <c r="H147" s="162"/>
      <c r="I147" s="5"/>
      <c r="J147" s="5"/>
      <c r="K147" s="5"/>
    </row>
    <row r="148" spans="2:11" ht="15">
      <c r="B148" s="3" t="s">
        <v>324</v>
      </c>
      <c r="C148" s="3"/>
      <c r="D148" s="3"/>
      <c r="E148" s="202">
        <v>-5972.33</v>
      </c>
      <c r="F148" s="74"/>
      <c r="G148" s="240">
        <v>146671.05</v>
      </c>
      <c r="H148" s="162"/>
      <c r="I148" s="5"/>
      <c r="J148" s="5"/>
      <c r="K148" s="5"/>
    </row>
    <row r="149" spans="2:11" ht="15">
      <c r="B149" s="3" t="s">
        <v>236</v>
      </c>
      <c r="C149" s="3"/>
      <c r="D149" s="3"/>
      <c r="E149" s="202">
        <v>0</v>
      </c>
      <c r="F149" s="74"/>
      <c r="G149" s="240">
        <v>26304</v>
      </c>
      <c r="H149" s="162"/>
      <c r="I149" s="5"/>
      <c r="J149" s="5"/>
      <c r="K149" s="5"/>
    </row>
    <row r="150" spans="2:11" ht="15">
      <c r="B150" s="3" t="s">
        <v>325</v>
      </c>
      <c r="C150" s="3"/>
      <c r="D150" s="3"/>
      <c r="E150" s="202">
        <v>0</v>
      </c>
      <c r="F150" s="74"/>
      <c r="G150" s="240">
        <v>3000</v>
      </c>
      <c r="H150" s="162"/>
      <c r="I150" s="5"/>
      <c r="J150" s="5"/>
      <c r="K150" s="5"/>
    </row>
    <row r="151" spans="2:11" ht="15">
      <c r="B151" s="3" t="s">
        <v>50</v>
      </c>
      <c r="C151" s="3"/>
      <c r="D151" s="3"/>
      <c r="E151" s="202">
        <f>12064.64-0.01</f>
        <v>12064.63</v>
      </c>
      <c r="F151" s="74"/>
      <c r="G151" s="240">
        <v>36692.21</v>
      </c>
      <c r="H151" s="162"/>
      <c r="I151" s="5"/>
      <c r="J151" s="5"/>
      <c r="K151" s="5"/>
    </row>
    <row r="152" spans="1:11" ht="15">
      <c r="A152" s="5"/>
      <c r="B152" s="3" t="s">
        <v>326</v>
      </c>
      <c r="C152" s="3"/>
      <c r="D152" s="3"/>
      <c r="E152" s="202">
        <v>3248.89</v>
      </c>
      <c r="F152" s="74"/>
      <c r="G152" s="240">
        <v>12410.24</v>
      </c>
      <c r="H152" s="162"/>
      <c r="I152" s="5"/>
      <c r="J152" s="5"/>
      <c r="K152" s="5"/>
    </row>
    <row r="153" spans="1:11" ht="15">
      <c r="A153" s="5"/>
      <c r="B153" s="3" t="s">
        <v>238</v>
      </c>
      <c r="C153" s="3"/>
      <c r="D153" s="3"/>
      <c r="E153" s="202">
        <v>1023.92</v>
      </c>
      <c r="F153" s="74"/>
      <c r="G153" s="240">
        <v>19875.98</v>
      </c>
      <c r="H153" s="162"/>
      <c r="I153" s="5"/>
      <c r="J153" s="5"/>
      <c r="K153" s="5"/>
    </row>
    <row r="154" spans="1:11" ht="15">
      <c r="A154" s="5"/>
      <c r="B154" s="3" t="s">
        <v>327</v>
      </c>
      <c r="C154" s="3"/>
      <c r="D154" s="3"/>
      <c r="E154" s="202">
        <v>6285</v>
      </c>
      <c r="F154" s="74"/>
      <c r="G154" s="240">
        <v>1800</v>
      </c>
      <c r="H154" s="162"/>
      <c r="I154" s="5"/>
      <c r="J154" s="5"/>
      <c r="K154" s="5"/>
    </row>
    <row r="155" spans="1:11" ht="15">
      <c r="A155" s="5"/>
      <c r="B155" s="3" t="s">
        <v>720</v>
      </c>
      <c r="C155" s="3"/>
      <c r="D155" s="3"/>
      <c r="E155" s="202">
        <v>500</v>
      </c>
      <c r="F155" s="74"/>
      <c r="G155" s="240">
        <v>0</v>
      </c>
      <c r="H155" s="162"/>
      <c r="I155" s="5"/>
      <c r="J155" s="5"/>
      <c r="K155" s="5"/>
    </row>
    <row r="156" spans="1:11" ht="15">
      <c r="A156" s="5"/>
      <c r="B156" s="3" t="s">
        <v>219</v>
      </c>
      <c r="C156" s="3"/>
      <c r="D156" s="3"/>
      <c r="E156" s="202">
        <v>17752.21</v>
      </c>
      <c r="F156" s="74"/>
      <c r="G156" s="240">
        <v>318892.77</v>
      </c>
      <c r="H156" s="162"/>
      <c r="I156" s="5"/>
      <c r="J156" s="5"/>
      <c r="K156" s="5"/>
    </row>
    <row r="157" spans="1:11" ht="15">
      <c r="A157" s="5"/>
      <c r="B157" s="3" t="s">
        <v>328</v>
      </c>
      <c r="C157" s="3"/>
      <c r="D157" s="3"/>
      <c r="E157" s="202">
        <v>2462.88</v>
      </c>
      <c r="F157" s="74"/>
      <c r="G157" s="240">
        <v>48513.4</v>
      </c>
      <c r="H157" s="162"/>
      <c r="I157" s="5"/>
      <c r="J157" s="5"/>
      <c r="K157" s="5"/>
    </row>
    <row r="158" spans="1:11" ht="15">
      <c r="A158" s="5"/>
      <c r="B158" s="3" t="s">
        <v>329</v>
      </c>
      <c r="C158" s="3"/>
      <c r="D158" s="3"/>
      <c r="E158" s="202">
        <v>13986.25</v>
      </c>
      <c r="F158" s="74"/>
      <c r="G158" s="240">
        <v>50769</v>
      </c>
      <c r="H158" s="162"/>
      <c r="I158" s="5"/>
      <c r="J158" s="5"/>
      <c r="K158" s="5"/>
    </row>
    <row r="159" spans="1:11" ht="15">
      <c r="A159" s="5"/>
      <c r="B159" s="3" t="s">
        <v>330</v>
      </c>
      <c r="C159" s="3"/>
      <c r="D159" s="3"/>
      <c r="E159" s="202">
        <v>-150</v>
      </c>
      <c r="F159" s="74"/>
      <c r="G159" s="240">
        <v>200</v>
      </c>
      <c r="H159" s="162"/>
      <c r="I159" s="5"/>
      <c r="J159" s="5"/>
      <c r="K159" s="5"/>
    </row>
    <row r="160" spans="1:11" ht="15">
      <c r="A160" s="5"/>
      <c r="B160" s="3" t="s">
        <v>331</v>
      </c>
      <c r="C160" s="3"/>
      <c r="D160" s="3"/>
      <c r="E160" s="202">
        <v>6640</v>
      </c>
      <c r="F160" s="74"/>
      <c r="G160" s="240">
        <v>14860</v>
      </c>
      <c r="H160" s="162"/>
      <c r="I160" s="5"/>
      <c r="J160" s="5"/>
      <c r="K160" s="5"/>
    </row>
    <row r="161" spans="1:11" ht="15">
      <c r="A161" s="5"/>
      <c r="B161" s="3" t="s">
        <v>51</v>
      </c>
      <c r="C161" s="3"/>
      <c r="D161" s="3"/>
      <c r="E161" s="202">
        <v>21006.91</v>
      </c>
      <c r="F161" s="74"/>
      <c r="G161" s="240">
        <v>17019.43</v>
      </c>
      <c r="H161" s="162"/>
      <c r="I161" s="5"/>
      <c r="J161" s="5"/>
      <c r="K161" s="5"/>
    </row>
    <row r="162" spans="1:11" ht="15">
      <c r="A162" s="5"/>
      <c r="B162" s="3" t="s">
        <v>721</v>
      </c>
      <c r="C162" s="3"/>
      <c r="D162" s="3"/>
      <c r="E162" s="202">
        <v>-43497.61</v>
      </c>
      <c r="F162" s="74"/>
      <c r="G162" s="240">
        <v>0</v>
      </c>
      <c r="H162" s="162"/>
      <c r="I162" s="5"/>
      <c r="J162" s="5"/>
      <c r="K162" s="5"/>
    </row>
    <row r="163" spans="1:11" ht="15">
      <c r="A163" s="5"/>
      <c r="B163" s="3" t="s">
        <v>722</v>
      </c>
      <c r="C163" s="3"/>
      <c r="D163" s="3"/>
      <c r="E163" s="202">
        <v>250</v>
      </c>
      <c r="F163" s="74"/>
      <c r="G163" s="240">
        <v>0</v>
      </c>
      <c r="H163" s="162"/>
      <c r="I163" s="5"/>
      <c r="J163" s="5"/>
      <c r="K163" s="5"/>
    </row>
    <row r="164" spans="1:11" ht="15">
      <c r="A164" s="5"/>
      <c r="B164" s="3" t="s">
        <v>332</v>
      </c>
      <c r="C164" s="3"/>
      <c r="D164" s="3"/>
      <c r="E164" s="202">
        <v>2955.3</v>
      </c>
      <c r="F164" s="74"/>
      <c r="G164" s="240">
        <v>1692.4</v>
      </c>
      <c r="H164" s="162"/>
      <c r="I164" s="5"/>
      <c r="J164" s="5"/>
      <c r="K164" s="5"/>
    </row>
    <row r="165" spans="2:11" ht="15">
      <c r="B165" s="3" t="s">
        <v>333</v>
      </c>
      <c r="C165" s="3"/>
      <c r="D165" s="3"/>
      <c r="E165" s="202">
        <v>10371.64</v>
      </c>
      <c r="F165" s="74"/>
      <c r="G165" s="240">
        <v>1279.36</v>
      </c>
      <c r="H165" s="162"/>
      <c r="I165" s="5"/>
      <c r="J165" s="5"/>
      <c r="K165" s="5"/>
    </row>
    <row r="166" spans="2:11" ht="15">
      <c r="B166" s="3" t="s">
        <v>334</v>
      </c>
      <c r="C166" s="3"/>
      <c r="D166" s="3"/>
      <c r="E166" s="202">
        <v>1071.5</v>
      </c>
      <c r="F166" s="74"/>
      <c r="G166" s="240">
        <v>7445.33</v>
      </c>
      <c r="H166" s="162"/>
      <c r="I166" s="5"/>
      <c r="J166" s="5"/>
      <c r="K166" s="5"/>
    </row>
    <row r="167" spans="2:11" ht="15">
      <c r="B167" s="3" t="s">
        <v>335</v>
      </c>
      <c r="C167" s="3"/>
      <c r="D167" s="3"/>
      <c r="E167" s="202">
        <v>2486.6</v>
      </c>
      <c r="F167" s="74"/>
      <c r="G167" s="240">
        <v>16529.25</v>
      </c>
      <c r="H167" s="162"/>
      <c r="I167" s="5"/>
      <c r="J167" s="5"/>
      <c r="K167" s="5"/>
    </row>
    <row r="168" spans="2:11" ht="15">
      <c r="B168" s="3" t="s">
        <v>336</v>
      </c>
      <c r="C168" s="3"/>
      <c r="D168" s="3"/>
      <c r="E168" s="202">
        <v>1</v>
      </c>
      <c r="F168" s="74"/>
      <c r="G168" s="240">
        <v>280</v>
      </c>
      <c r="H168" s="162"/>
      <c r="I168" s="5"/>
      <c r="J168" s="5"/>
      <c r="K168" s="5"/>
    </row>
    <row r="169" spans="2:11" ht="15">
      <c r="B169" s="3" t="s">
        <v>337</v>
      </c>
      <c r="C169" s="3"/>
      <c r="D169" s="3"/>
      <c r="E169" s="202">
        <v>247.05</v>
      </c>
      <c r="F169" s="74"/>
      <c r="G169" s="240">
        <v>751.35</v>
      </c>
      <c r="H169" s="162"/>
      <c r="I169" s="5"/>
      <c r="J169" s="5"/>
      <c r="K169" s="5"/>
    </row>
    <row r="170" spans="2:11" ht="15">
      <c r="B170" s="3" t="s">
        <v>314</v>
      </c>
      <c r="C170" s="3"/>
      <c r="D170" s="3"/>
      <c r="E170" s="202">
        <v>26</v>
      </c>
      <c r="F170" s="74"/>
      <c r="G170" s="240">
        <v>0</v>
      </c>
      <c r="H170" s="162"/>
      <c r="I170" s="5"/>
      <c r="J170" s="5"/>
      <c r="K170" s="5"/>
    </row>
    <row r="171" spans="2:11" ht="15">
      <c r="B171" s="3" t="s">
        <v>338</v>
      </c>
      <c r="C171" s="3"/>
      <c r="D171" s="3"/>
      <c r="E171" s="202">
        <v>30030.61</v>
      </c>
      <c r="F171" s="74"/>
      <c r="G171" s="240">
        <v>0</v>
      </c>
      <c r="H171" s="162"/>
      <c r="I171" s="5"/>
      <c r="J171" s="5"/>
      <c r="K171" s="5"/>
    </row>
    <row r="172" spans="2:11" ht="15">
      <c r="B172" s="3" t="s">
        <v>52</v>
      </c>
      <c r="C172" s="3"/>
      <c r="D172" s="3"/>
      <c r="E172" s="202">
        <v>600</v>
      </c>
      <c r="F172" s="74"/>
      <c r="G172" s="240">
        <v>4000</v>
      </c>
      <c r="H172" s="162"/>
      <c r="I172" s="5"/>
      <c r="J172" s="5"/>
      <c r="K172" s="5"/>
    </row>
    <row r="173" spans="2:11" ht="15">
      <c r="B173" s="3" t="s">
        <v>339</v>
      </c>
      <c r="C173" s="3"/>
      <c r="D173" s="3"/>
      <c r="E173" s="202">
        <v>31725.23</v>
      </c>
      <c r="F173" s="74"/>
      <c r="G173" s="240">
        <v>0</v>
      </c>
      <c r="H173" s="162"/>
      <c r="I173" s="5"/>
      <c r="J173" s="5"/>
      <c r="K173" s="5"/>
    </row>
    <row r="174" spans="2:11" ht="15">
      <c r="B174" s="3" t="s">
        <v>340</v>
      </c>
      <c r="C174" s="3"/>
      <c r="D174" s="3"/>
      <c r="E174" s="202">
        <v>0</v>
      </c>
      <c r="F174" s="74"/>
      <c r="G174" s="240">
        <v>4424.7</v>
      </c>
      <c r="H174" s="162"/>
      <c r="I174" s="5"/>
      <c r="J174" s="5"/>
      <c r="K174" s="5"/>
    </row>
    <row r="175" spans="1:11" ht="15">
      <c r="A175" s="3"/>
      <c r="B175" s="3" t="s">
        <v>341</v>
      </c>
      <c r="C175" s="3"/>
      <c r="D175" s="3"/>
      <c r="E175" s="202">
        <v>0</v>
      </c>
      <c r="F175" s="74"/>
      <c r="G175" s="240">
        <v>80000</v>
      </c>
      <c r="H175" s="162"/>
      <c r="I175" s="5"/>
      <c r="J175" s="5"/>
      <c r="K175" s="5"/>
    </row>
    <row r="176" spans="1:11" ht="15">
      <c r="A176" s="3"/>
      <c r="B176" s="3" t="s">
        <v>342</v>
      </c>
      <c r="C176" s="3"/>
      <c r="D176" s="3"/>
      <c r="E176" s="202">
        <v>115620.17</v>
      </c>
      <c r="F176" s="74"/>
      <c r="G176" s="240">
        <v>215862.6</v>
      </c>
      <c r="H176" s="162"/>
      <c r="I176" s="5"/>
      <c r="J176" s="5"/>
      <c r="K176" s="5"/>
    </row>
    <row r="177" spans="1:11" ht="15">
      <c r="A177" s="3"/>
      <c r="B177" s="3" t="s">
        <v>343</v>
      </c>
      <c r="C177" s="3"/>
      <c r="D177" s="3"/>
      <c r="E177" s="202">
        <v>680</v>
      </c>
      <c r="F177" s="74"/>
      <c r="G177" s="240">
        <v>54.4</v>
      </c>
      <c r="H177" s="162"/>
      <c r="I177" s="5"/>
      <c r="J177" s="5"/>
      <c r="K177" s="5"/>
    </row>
    <row r="178" spans="1:11" ht="15">
      <c r="A178" s="3"/>
      <c r="B178" s="3" t="s">
        <v>257</v>
      </c>
      <c r="C178" s="3"/>
      <c r="D178" s="3"/>
      <c r="E178" s="202">
        <v>750</v>
      </c>
      <c r="F178" s="74"/>
      <c r="G178" s="240">
        <v>1500</v>
      </c>
      <c r="H178" s="162"/>
      <c r="I178" s="5"/>
      <c r="J178" s="5"/>
      <c r="K178" s="5"/>
    </row>
    <row r="179" spans="1:11" ht="15">
      <c r="A179" s="3"/>
      <c r="B179" s="3" t="s">
        <v>344</v>
      </c>
      <c r="C179" s="3"/>
      <c r="D179" s="3"/>
      <c r="E179" s="202">
        <v>0</v>
      </c>
      <c r="F179" s="74"/>
      <c r="G179" s="240">
        <v>1300</v>
      </c>
      <c r="H179" s="162"/>
      <c r="I179" s="5"/>
      <c r="J179" s="5"/>
      <c r="K179" s="5"/>
    </row>
    <row r="180" spans="1:11" ht="15">
      <c r="A180" s="3"/>
      <c r="B180" s="3" t="s">
        <v>345</v>
      </c>
      <c r="C180" s="3"/>
      <c r="D180" s="3"/>
      <c r="E180" s="202">
        <v>3490</v>
      </c>
      <c r="F180" s="74"/>
      <c r="G180" s="240">
        <v>5208</v>
      </c>
      <c r="H180" s="162"/>
      <c r="I180" s="5"/>
      <c r="J180" s="5"/>
      <c r="K180" s="5"/>
    </row>
    <row r="181" spans="1:11" ht="15">
      <c r="A181" s="3"/>
      <c r="B181" s="3" t="s">
        <v>259</v>
      </c>
      <c r="C181" s="3"/>
      <c r="D181" s="3"/>
      <c r="E181" s="202">
        <v>7590.47</v>
      </c>
      <c r="F181" s="74"/>
      <c r="G181" s="240">
        <v>96293.09</v>
      </c>
      <c r="H181" s="162"/>
      <c r="I181" s="5"/>
      <c r="J181" s="5"/>
      <c r="K181" s="5"/>
    </row>
    <row r="182" spans="1:11" ht="15">
      <c r="A182" s="3"/>
      <c r="B182" s="3" t="s">
        <v>346</v>
      </c>
      <c r="C182" s="3"/>
      <c r="D182" s="3"/>
      <c r="E182" s="202">
        <v>6332</v>
      </c>
      <c r="F182" s="74"/>
      <c r="G182" s="240">
        <v>11314.18</v>
      </c>
      <c r="H182" s="162"/>
      <c r="I182" s="5"/>
      <c r="J182" s="5"/>
      <c r="K182" s="5"/>
    </row>
    <row r="183" spans="1:11" ht="15">
      <c r="A183" s="3"/>
      <c r="B183" s="3" t="s">
        <v>347</v>
      </c>
      <c r="C183" s="3"/>
      <c r="D183" s="3"/>
      <c r="E183" s="202">
        <v>0</v>
      </c>
      <c r="F183" s="74"/>
      <c r="G183" s="240">
        <v>405</v>
      </c>
      <c r="H183" s="162"/>
      <c r="I183" s="5"/>
      <c r="J183" s="5"/>
      <c r="K183" s="5"/>
    </row>
    <row r="184" spans="1:11" ht="15">
      <c r="A184" s="3"/>
      <c r="B184" s="3" t="s">
        <v>307</v>
      </c>
      <c r="C184" s="3"/>
      <c r="D184" s="3"/>
      <c r="E184" s="202">
        <v>8309.03</v>
      </c>
      <c r="F184" s="74"/>
      <c r="G184" s="240">
        <v>73240.61</v>
      </c>
      <c r="H184" s="162"/>
      <c r="I184" s="5"/>
      <c r="J184" s="5"/>
      <c r="K184" s="5"/>
    </row>
    <row r="185" spans="1:11" ht="15">
      <c r="A185" s="3"/>
      <c r="B185" s="3" t="s">
        <v>348</v>
      </c>
      <c r="C185" s="3"/>
      <c r="D185" s="3"/>
      <c r="E185" s="202">
        <v>30</v>
      </c>
      <c r="F185" s="74"/>
      <c r="G185" s="240">
        <v>1250</v>
      </c>
      <c r="H185" s="162"/>
      <c r="I185" s="5"/>
      <c r="J185" s="5"/>
      <c r="K185" s="5"/>
    </row>
    <row r="186" spans="1:11" ht="15">
      <c r="A186" s="3"/>
      <c r="B186" s="3" t="s">
        <v>723</v>
      </c>
      <c r="C186" s="3"/>
      <c r="D186" s="3"/>
      <c r="E186" s="202">
        <v>29.4</v>
      </c>
      <c r="F186" s="74"/>
      <c r="G186" s="240">
        <v>0</v>
      </c>
      <c r="H186" s="162"/>
      <c r="I186" s="5"/>
      <c r="J186" s="5"/>
      <c r="K186" s="5"/>
    </row>
    <row r="187" spans="1:11" ht="15">
      <c r="A187" s="3"/>
      <c r="B187" s="3" t="s">
        <v>107</v>
      </c>
      <c r="C187" s="3"/>
      <c r="D187" s="3"/>
      <c r="E187" s="202">
        <v>7500</v>
      </c>
      <c r="F187" s="74"/>
      <c r="G187" s="240">
        <v>0</v>
      </c>
      <c r="H187" s="162"/>
      <c r="I187" s="5"/>
      <c r="J187" s="5"/>
      <c r="K187" s="5"/>
    </row>
    <row r="188" spans="1:11" ht="15">
      <c r="A188" s="3"/>
      <c r="B188" s="3" t="s">
        <v>232</v>
      </c>
      <c r="C188" s="3"/>
      <c r="D188" s="3"/>
      <c r="E188" s="202">
        <v>0</v>
      </c>
      <c r="F188" s="74"/>
      <c r="G188" s="240">
        <v>0</v>
      </c>
      <c r="H188" s="162"/>
      <c r="I188" s="5"/>
      <c r="J188" s="5"/>
      <c r="K188" s="5"/>
    </row>
    <row r="189" spans="1:11" ht="15">
      <c r="A189" s="3"/>
      <c r="B189" s="3"/>
      <c r="C189" s="3"/>
      <c r="D189" s="3"/>
      <c r="E189" s="14">
        <f>SUM(E146:E188)</f>
        <v>281526.7500000001</v>
      </c>
      <c r="F189" s="74"/>
      <c r="G189" s="241">
        <f>SUM(G146:G188)</f>
        <v>1283175.95</v>
      </c>
      <c r="H189" s="162"/>
      <c r="I189" s="5"/>
      <c r="J189" s="5"/>
      <c r="K189" s="5"/>
    </row>
    <row r="190" spans="1:11" ht="15">
      <c r="A190" s="30"/>
      <c r="B190" s="3"/>
      <c r="C190" s="3"/>
      <c r="D190" s="5"/>
      <c r="E190" s="76">
        <f>281526.76-E189</f>
        <v>0.009999999892897904</v>
      </c>
      <c r="F190" s="5"/>
      <c r="G190" s="76"/>
      <c r="H190" s="5"/>
      <c r="I190" s="5"/>
      <c r="J190" s="5"/>
      <c r="K190" s="5"/>
    </row>
    <row r="191" spans="1:11" ht="15">
      <c r="A191" s="7" t="s">
        <v>14</v>
      </c>
      <c r="B191" s="5"/>
      <c r="C191" s="5"/>
      <c r="D191" s="5"/>
      <c r="E191" s="5"/>
      <c r="F191" s="5"/>
      <c r="G191" s="12"/>
      <c r="H191" s="5"/>
      <c r="I191" s="5"/>
      <c r="J191" s="5"/>
      <c r="K191" s="5"/>
    </row>
    <row r="192" spans="1:8" ht="15">
      <c r="A192" s="3"/>
      <c r="E192" s="204">
        <v>0</v>
      </c>
      <c r="F192" s="44"/>
      <c r="G192" s="243">
        <v>0</v>
      </c>
      <c r="H192" s="178"/>
    </row>
    <row r="193" spans="1:7" ht="15">
      <c r="A193" s="3"/>
      <c r="E193" s="32"/>
      <c r="G193" s="32"/>
    </row>
    <row r="194" ht="15">
      <c r="A194" s="7" t="s">
        <v>166</v>
      </c>
    </row>
    <row r="195" spans="2:8" ht="15">
      <c r="B195" s="3" t="s">
        <v>265</v>
      </c>
      <c r="C195" s="3"/>
      <c r="D195" s="3"/>
      <c r="E195" s="204">
        <v>2829.11</v>
      </c>
      <c r="F195" s="74"/>
      <c r="G195" s="229">
        <v>4805.53</v>
      </c>
      <c r="H195" s="178"/>
    </row>
    <row r="196" spans="2:8" ht="15">
      <c r="B196" s="3" t="s">
        <v>349</v>
      </c>
      <c r="C196" s="3"/>
      <c r="D196" s="3"/>
      <c r="E196" s="202">
        <v>10496.57</v>
      </c>
      <c r="F196" s="74"/>
      <c r="G196" s="240">
        <v>21680.03</v>
      </c>
      <c r="H196" s="178"/>
    </row>
    <row r="197" spans="2:8" ht="15">
      <c r="B197" s="3" t="s">
        <v>350</v>
      </c>
      <c r="C197" s="3"/>
      <c r="D197" s="3"/>
      <c r="E197" s="202">
        <v>2807.32</v>
      </c>
      <c r="F197" s="74"/>
      <c r="G197" s="240">
        <v>1737.76</v>
      </c>
      <c r="H197" s="178"/>
    </row>
    <row r="198" spans="2:8" ht="15">
      <c r="B198" s="3" t="s">
        <v>351</v>
      </c>
      <c r="C198" s="3"/>
      <c r="D198" s="3"/>
      <c r="E198" s="202">
        <v>10251.81</v>
      </c>
      <c r="F198" s="74"/>
      <c r="G198" s="240">
        <v>47649.49</v>
      </c>
      <c r="H198" s="178"/>
    </row>
    <row r="199" spans="5:8" ht="15">
      <c r="E199" s="42">
        <f>SUM(E195:E198)</f>
        <v>26384.809999999998</v>
      </c>
      <c r="F199" s="44"/>
      <c r="G199" s="243">
        <f>SUM(G195:G198)</f>
        <v>75872.81</v>
      </c>
      <c r="H199" s="178"/>
    </row>
    <row r="200" spans="5:7" ht="15">
      <c r="E200" s="32"/>
      <c r="G200" s="32"/>
    </row>
    <row r="202" spans="1:7" ht="15.75">
      <c r="A202" s="77" t="s">
        <v>15</v>
      </c>
      <c r="E202" s="70">
        <f>E199+E192+E189+E143</f>
        <v>307911.5600000001</v>
      </c>
      <c r="F202" s="63"/>
      <c r="G202" s="71">
        <f>G199+G192+G189+G143</f>
        <v>1359048.76</v>
      </c>
    </row>
    <row r="203" spans="5:7" ht="15">
      <c r="E203" s="78"/>
      <c r="G203" s="78"/>
    </row>
  </sheetData>
  <printOptions/>
  <pageMargins left="0.7874015748031497" right="0.5905511811023623" top="0.5905511811023623" bottom="0.3937007874015748" header="0" footer="0"/>
  <pageSetup fitToHeight="1" fitToWidth="1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7"/>
  <sheetViews>
    <sheetView showOutlineSymbols="0" zoomScale="87" zoomScaleNormal="87" workbookViewId="0" topLeftCell="A1">
      <selection activeCell="G1" sqref="G1"/>
    </sheetView>
  </sheetViews>
  <sheetFormatPr defaultColWidth="8.88671875" defaultRowHeight="15"/>
  <cols>
    <col min="1" max="1" width="3.6640625" style="1" customWidth="1"/>
    <col min="2" max="2" width="15.6640625" style="1" customWidth="1"/>
    <col min="3" max="4" width="10.6640625" style="1" customWidth="1"/>
    <col min="5" max="5" width="11.6640625" style="1" customWidth="1"/>
    <col min="6" max="6" width="3.6640625" style="1" customWidth="1"/>
    <col min="7" max="7" width="11.6640625" style="1" customWidth="1"/>
    <col min="8" max="8" width="9.6640625" style="1" customWidth="1"/>
    <col min="9" max="9" width="3.6640625" style="1" customWidth="1"/>
    <col min="10" max="10" width="9.6640625" style="1" customWidth="1"/>
    <col min="11" max="11" width="11.6640625" style="1" customWidth="1"/>
    <col min="12" max="12" width="10.6640625" style="1" customWidth="1"/>
    <col min="13" max="16384" width="9.6640625" style="1" customWidth="1"/>
  </cols>
  <sheetData>
    <row r="1" spans="1:11" ht="15">
      <c r="A1" s="2" t="s">
        <v>353</v>
      </c>
      <c r="B1" s="3"/>
      <c r="C1" s="3"/>
      <c r="D1" s="3"/>
      <c r="E1" s="3"/>
      <c r="F1" s="3"/>
      <c r="G1" s="4" t="e">
        <f>#REF!</f>
        <v>#REF!</v>
      </c>
      <c r="H1" s="5"/>
      <c r="I1" s="5"/>
      <c r="J1" s="5"/>
      <c r="K1" s="5"/>
    </row>
    <row r="2" spans="1:11" ht="15">
      <c r="A2" s="2" t="e">
        <f>#REF!</f>
        <v>#REF!</v>
      </c>
      <c r="B2" s="3"/>
      <c r="C2" s="3"/>
      <c r="D2" s="3"/>
      <c r="E2" s="3"/>
      <c r="F2" s="3"/>
      <c r="G2" s="3"/>
      <c r="H2" s="5"/>
      <c r="I2" s="5"/>
      <c r="J2" s="5"/>
      <c r="K2" s="5"/>
    </row>
    <row r="3" spans="1:11" ht="15">
      <c r="A3" s="3"/>
      <c r="B3" s="3"/>
      <c r="C3" s="3"/>
      <c r="D3" s="3"/>
      <c r="E3" s="3"/>
      <c r="F3" s="3"/>
      <c r="G3" s="3"/>
      <c r="H3" s="5"/>
      <c r="I3" s="5"/>
      <c r="J3" s="5"/>
      <c r="K3" s="5"/>
    </row>
    <row r="4" spans="1:11" ht="15">
      <c r="A4" s="6"/>
      <c r="B4" s="6"/>
      <c r="C4" s="6"/>
      <c r="D4" s="6"/>
      <c r="E4" s="6"/>
      <c r="F4" s="6"/>
      <c r="G4" s="6"/>
      <c r="H4" s="5"/>
      <c r="I4" s="5"/>
      <c r="J4" s="5"/>
      <c r="K4" s="5"/>
    </row>
    <row r="5" spans="1:11" ht="15">
      <c r="A5" s="3"/>
      <c r="B5" s="3"/>
      <c r="C5" s="3"/>
      <c r="D5" s="3"/>
      <c r="E5" s="8" t="e">
        <f>#REF!</f>
        <v>#REF!</v>
      </c>
      <c r="F5" s="3"/>
      <c r="G5" s="9" t="e">
        <f>#REF!</f>
        <v>#REF!</v>
      </c>
      <c r="H5" s="5"/>
      <c r="I5" s="5"/>
      <c r="J5" s="5"/>
      <c r="K5" s="5"/>
    </row>
    <row r="6" spans="1:11" ht="15">
      <c r="A6" s="3"/>
      <c r="B6" s="3"/>
      <c r="C6" s="3"/>
      <c r="D6" s="3"/>
      <c r="E6" s="11"/>
      <c r="F6" s="11"/>
      <c r="G6" s="11"/>
      <c r="H6" s="12"/>
      <c r="I6" s="12"/>
      <c r="J6" s="12"/>
      <c r="K6" s="12"/>
    </row>
    <row r="7" spans="1:11" ht="15">
      <c r="A7" s="10" t="s">
        <v>1</v>
      </c>
      <c r="B7" s="3"/>
      <c r="C7" s="3"/>
      <c r="D7" s="3"/>
      <c r="E7" s="11"/>
      <c r="F7" s="11"/>
      <c r="G7" s="11"/>
      <c r="H7" s="12"/>
      <c r="I7" s="12"/>
      <c r="J7" s="12"/>
      <c r="K7" s="12"/>
    </row>
    <row r="8" spans="1:11" ht="15">
      <c r="A8" s="10"/>
      <c r="B8" s="3"/>
      <c r="C8" s="3"/>
      <c r="D8" s="3"/>
      <c r="E8" s="13"/>
      <c r="F8" s="11"/>
      <c r="G8" s="11"/>
      <c r="H8" s="12"/>
      <c r="I8" s="12"/>
      <c r="J8" s="5"/>
      <c r="K8" s="5"/>
    </row>
    <row r="9" spans="1:11" ht="15">
      <c r="A9" s="3" t="s">
        <v>2</v>
      </c>
      <c r="B9" s="3"/>
      <c r="C9" s="3"/>
      <c r="D9" s="3"/>
      <c r="E9" s="201">
        <v>44851.39</v>
      </c>
      <c r="F9" s="11"/>
      <c r="G9" s="11">
        <v>52066.88</v>
      </c>
      <c r="H9" s="12"/>
      <c r="I9" s="12"/>
      <c r="J9" s="5"/>
      <c r="K9" s="5"/>
    </row>
    <row r="10" spans="1:12" ht="15">
      <c r="A10" s="3"/>
      <c r="B10" s="3"/>
      <c r="C10" s="3"/>
      <c r="D10" s="3"/>
      <c r="E10" s="13"/>
      <c r="F10" s="11"/>
      <c r="G10" s="11"/>
      <c r="H10" s="12"/>
      <c r="I10" s="12"/>
      <c r="J10" s="13" t="s">
        <v>405</v>
      </c>
      <c r="K10" s="201">
        <v>58790.6</v>
      </c>
      <c r="L10" s="201">
        <v>6631670.58</v>
      </c>
    </row>
    <row r="11" spans="1:12" ht="15">
      <c r="A11" s="3" t="s">
        <v>4</v>
      </c>
      <c r="B11" s="3"/>
      <c r="C11" s="3"/>
      <c r="D11" s="3"/>
      <c r="E11" s="13"/>
      <c r="F11" s="11"/>
      <c r="G11" s="11"/>
      <c r="H11" s="12"/>
      <c r="I11" s="79"/>
      <c r="J11" s="13" t="s">
        <v>406</v>
      </c>
      <c r="K11" s="201">
        <v>0</v>
      </c>
      <c r="L11" s="201">
        <v>2903172.23</v>
      </c>
    </row>
    <row r="12" spans="1:12" ht="15">
      <c r="A12" s="3"/>
      <c r="B12" s="3" t="s">
        <v>361</v>
      </c>
      <c r="C12" s="3"/>
      <c r="D12" s="3"/>
      <c r="E12" s="14">
        <f>K13</f>
        <v>58790.6</v>
      </c>
      <c r="F12" s="15"/>
      <c r="G12" s="229">
        <v>58447.17</v>
      </c>
      <c r="H12" s="238" t="s">
        <v>60</v>
      </c>
      <c r="I12" s="12"/>
      <c r="J12" s="13" t="s">
        <v>407</v>
      </c>
      <c r="K12" s="201">
        <v>0</v>
      </c>
      <c r="L12" s="201">
        <f>-7634192.35-1128524.29</f>
        <v>-8762716.64</v>
      </c>
    </row>
    <row r="13" spans="1:12" ht="15.75" thickBot="1">
      <c r="A13" s="3"/>
      <c r="B13" s="3" t="s">
        <v>170</v>
      </c>
      <c r="C13" s="3"/>
      <c r="D13" s="3"/>
      <c r="E13" s="202">
        <v>10953.9</v>
      </c>
      <c r="F13" s="15"/>
      <c r="G13" s="240">
        <v>136019.95</v>
      </c>
      <c r="H13" s="228"/>
      <c r="I13" s="12"/>
      <c r="J13" s="13"/>
      <c r="K13" s="25">
        <f>SUM(K10:K12)</f>
        <v>58790.6</v>
      </c>
      <c r="L13" s="25">
        <f>SUM(L10:L12)</f>
        <v>772126.1699999999</v>
      </c>
    </row>
    <row r="14" spans="1:12" ht="15">
      <c r="A14" s="3"/>
      <c r="B14" s="3" t="s">
        <v>707</v>
      </c>
      <c r="C14" s="3"/>
      <c r="D14" s="3"/>
      <c r="E14" s="222">
        <f>+K14</f>
        <v>2401965.26</v>
      </c>
      <c r="F14" s="15"/>
      <c r="G14" s="240">
        <v>0</v>
      </c>
      <c r="H14" s="238" t="s">
        <v>60</v>
      </c>
      <c r="I14" s="12"/>
      <c r="J14" s="13" t="s">
        <v>95</v>
      </c>
      <c r="K14" s="206">
        <v>2401965.26</v>
      </c>
      <c r="L14" s="25"/>
    </row>
    <row r="15" spans="1:11" ht="15">
      <c r="A15" s="3"/>
      <c r="B15" s="3" t="s">
        <v>362</v>
      </c>
      <c r="C15" s="3"/>
      <c r="D15" s="3"/>
      <c r="E15" s="17">
        <f>K19</f>
        <v>0</v>
      </c>
      <c r="F15" s="15"/>
      <c r="G15" s="240">
        <v>2906063.02</v>
      </c>
      <c r="H15" s="238" t="s">
        <v>60</v>
      </c>
      <c r="I15" s="12"/>
      <c r="J15" s="13" t="s">
        <v>67</v>
      </c>
      <c r="K15" s="201">
        <v>0</v>
      </c>
    </row>
    <row r="16" spans="1:11" ht="15">
      <c r="A16" s="3"/>
      <c r="B16" s="3" t="s">
        <v>363</v>
      </c>
      <c r="C16" s="3"/>
      <c r="D16" s="3"/>
      <c r="E16" s="202">
        <v>18509.38</v>
      </c>
      <c r="F16" s="15"/>
      <c r="G16" s="240">
        <v>7341.74</v>
      </c>
      <c r="H16" s="238"/>
      <c r="I16" s="12"/>
      <c r="J16" s="13" t="s">
        <v>70</v>
      </c>
      <c r="K16" s="201">
        <v>0</v>
      </c>
    </row>
    <row r="17" spans="1:11" ht="15">
      <c r="A17" s="3"/>
      <c r="B17" s="3" t="s">
        <v>364</v>
      </c>
      <c r="C17" s="3"/>
      <c r="D17" s="3"/>
      <c r="E17" s="202">
        <v>500</v>
      </c>
      <c r="F17" s="15"/>
      <c r="G17" s="240">
        <v>25592.16</v>
      </c>
      <c r="H17" s="228"/>
      <c r="I17" s="12"/>
      <c r="J17" s="13" t="s">
        <v>135</v>
      </c>
      <c r="K17" s="201">
        <v>0</v>
      </c>
    </row>
    <row r="18" spans="1:11" ht="15">
      <c r="A18" s="3"/>
      <c r="B18" s="3" t="s">
        <v>365</v>
      </c>
      <c r="C18" s="3"/>
      <c r="D18" s="3"/>
      <c r="E18" s="202">
        <v>1255740.59</v>
      </c>
      <c r="F18" s="15"/>
      <c r="G18" s="240">
        <v>1255740.59</v>
      </c>
      <c r="H18" s="228"/>
      <c r="I18" s="12"/>
      <c r="J18" s="13" t="s">
        <v>66</v>
      </c>
      <c r="K18" s="201">
        <v>0</v>
      </c>
    </row>
    <row r="19" spans="1:11" ht="15">
      <c r="A19" s="3"/>
      <c r="B19" s="3" t="s">
        <v>366</v>
      </c>
      <c r="C19" s="3"/>
      <c r="D19" s="13"/>
      <c r="E19" s="202">
        <v>27700</v>
      </c>
      <c r="F19" s="15"/>
      <c r="G19" s="240">
        <v>36250</v>
      </c>
      <c r="H19" s="228"/>
      <c r="I19" s="12"/>
      <c r="J19" s="12"/>
      <c r="K19" s="25">
        <f>SUM(K15:K18)</f>
        <v>0</v>
      </c>
    </row>
    <row r="20" spans="1:8" ht="15">
      <c r="A20" s="3"/>
      <c r="B20" s="3" t="s">
        <v>367</v>
      </c>
      <c r="C20" s="3"/>
      <c r="D20" s="3"/>
      <c r="E20" s="202">
        <v>1529601.01</v>
      </c>
      <c r="F20" s="15"/>
      <c r="G20" s="240">
        <v>931277.29</v>
      </c>
      <c r="H20" s="228"/>
    </row>
    <row r="21" spans="1:11" ht="15">
      <c r="A21" s="3"/>
      <c r="B21" s="3" t="s">
        <v>368</v>
      </c>
      <c r="C21" s="3"/>
      <c r="D21" s="3"/>
      <c r="E21" s="202">
        <v>0</v>
      </c>
      <c r="F21" s="15"/>
      <c r="G21" s="240">
        <v>16100</v>
      </c>
      <c r="H21" s="228"/>
      <c r="I21" s="12"/>
      <c r="J21" s="12"/>
      <c r="K21" s="12"/>
    </row>
    <row r="22" spans="1:11" ht="15">
      <c r="A22" s="3"/>
      <c r="B22" s="3" t="s">
        <v>25</v>
      </c>
      <c r="C22" s="3"/>
      <c r="D22" s="3"/>
      <c r="E22" s="202">
        <v>175297.52</v>
      </c>
      <c r="F22" s="15"/>
      <c r="G22" s="240">
        <v>184899.56</v>
      </c>
      <c r="H22" s="228"/>
      <c r="I22" s="12"/>
      <c r="J22" s="12"/>
      <c r="K22" s="12"/>
    </row>
    <row r="23" spans="1:11" ht="15">
      <c r="A23" s="3"/>
      <c r="B23" s="3"/>
      <c r="C23" s="3"/>
      <c r="D23" s="3"/>
      <c r="E23" s="20">
        <f>SUM(E12:E22)</f>
        <v>5479058.259999999</v>
      </c>
      <c r="F23" s="15"/>
      <c r="G23" s="242">
        <f>SUM(G12:G22)</f>
        <v>5557731.48</v>
      </c>
      <c r="H23" s="228"/>
      <c r="I23" s="12"/>
      <c r="J23" s="12"/>
      <c r="K23" s="12"/>
    </row>
    <row r="24" spans="1:11" ht="15">
      <c r="A24" s="3"/>
      <c r="B24" s="3"/>
      <c r="C24" s="3"/>
      <c r="D24" s="3"/>
      <c r="E24" s="23"/>
      <c r="F24" s="11"/>
      <c r="G24" s="24"/>
      <c r="H24" s="12"/>
      <c r="I24" s="12"/>
      <c r="J24" s="12"/>
      <c r="K24" s="12"/>
    </row>
    <row r="25" spans="1:11" ht="15">
      <c r="A25" s="3"/>
      <c r="B25" s="3"/>
      <c r="C25" s="3"/>
      <c r="D25" s="3"/>
      <c r="E25" s="13"/>
      <c r="F25" s="11"/>
      <c r="G25" s="11"/>
      <c r="H25" s="12"/>
      <c r="I25" s="12"/>
      <c r="J25" s="13"/>
      <c r="K25" s="12"/>
    </row>
    <row r="26" spans="1:11" ht="15">
      <c r="A26" s="3"/>
      <c r="B26" s="3" t="s">
        <v>369</v>
      </c>
      <c r="C26" s="3"/>
      <c r="D26" s="3"/>
      <c r="E26" s="14">
        <f>K30</f>
        <v>0</v>
      </c>
      <c r="F26" s="15"/>
      <c r="G26" s="229">
        <v>72097.76</v>
      </c>
      <c r="H26" s="238" t="s">
        <v>60</v>
      </c>
      <c r="I26" s="79"/>
      <c r="J26" s="13" t="s">
        <v>95</v>
      </c>
      <c r="K26" s="13">
        <v>0</v>
      </c>
    </row>
    <row r="27" spans="1:11" ht="15">
      <c r="A27" s="3"/>
      <c r="B27" s="3" t="s">
        <v>28</v>
      </c>
      <c r="C27" s="3"/>
      <c r="D27" s="3"/>
      <c r="E27" s="202">
        <v>0</v>
      </c>
      <c r="F27" s="15"/>
      <c r="G27" s="240">
        <v>8359.2</v>
      </c>
      <c r="H27" s="238" t="s">
        <v>60</v>
      </c>
      <c r="I27" s="79"/>
      <c r="J27" s="13" t="s">
        <v>135</v>
      </c>
      <c r="K27" s="25">
        <v>0</v>
      </c>
    </row>
    <row r="28" spans="1:11" ht="15">
      <c r="A28" s="3"/>
      <c r="B28" s="3" t="s">
        <v>27</v>
      </c>
      <c r="C28" s="3"/>
      <c r="D28" s="3"/>
      <c r="E28" s="202">
        <v>1200</v>
      </c>
      <c r="F28" s="15"/>
      <c r="G28" s="240">
        <v>9602.04</v>
      </c>
      <c r="H28" s="228"/>
      <c r="I28" s="79"/>
      <c r="J28" s="13" t="s">
        <v>64</v>
      </c>
      <c r="K28" s="13">
        <v>0</v>
      </c>
    </row>
    <row r="29" spans="1:11" ht="15">
      <c r="A29" s="3"/>
      <c r="B29" s="3" t="s">
        <v>143</v>
      </c>
      <c r="C29" s="3"/>
      <c r="D29" s="3"/>
      <c r="E29" s="202">
        <v>9721.32</v>
      </c>
      <c r="F29" s="15"/>
      <c r="G29" s="240">
        <v>9721.32</v>
      </c>
      <c r="H29" s="228"/>
      <c r="I29" s="79"/>
      <c r="J29" s="13"/>
      <c r="K29" s="13"/>
    </row>
    <row r="30" spans="1:11" ht="15">
      <c r="A30" s="3"/>
      <c r="B30" s="3"/>
      <c r="C30" s="3"/>
      <c r="D30" s="3"/>
      <c r="E30" s="20">
        <f>SUM(E26:E29)</f>
        <v>10921.32</v>
      </c>
      <c r="F30" s="15"/>
      <c r="G30" s="242">
        <f>SUM(G26:G29)</f>
        <v>99780.32</v>
      </c>
      <c r="H30" s="238"/>
      <c r="I30" s="12"/>
      <c r="J30" s="13"/>
      <c r="K30" s="25">
        <f>K28+K27</f>
        <v>0</v>
      </c>
    </row>
    <row r="31" spans="1:8" ht="15">
      <c r="A31" s="3"/>
      <c r="E31" s="32"/>
      <c r="G31" s="32"/>
      <c r="H31" s="12"/>
    </row>
    <row r="32" spans="1:7" ht="15">
      <c r="A32" s="3"/>
      <c r="B32" s="3"/>
      <c r="C32" s="3"/>
      <c r="D32" s="3"/>
      <c r="E32" s="13">
        <f>E23-E30</f>
        <v>5468136.939999999</v>
      </c>
      <c r="F32" s="11"/>
      <c r="G32" s="11">
        <f>G23-G30</f>
        <v>5457951.16</v>
      </c>
    </row>
    <row r="33" spans="1:8" ht="15">
      <c r="A33" s="3"/>
      <c r="B33" s="3"/>
      <c r="C33" s="3"/>
      <c r="D33" s="3"/>
      <c r="E33" s="13"/>
      <c r="F33" s="11"/>
      <c r="G33" s="11"/>
      <c r="H33" s="12"/>
    </row>
    <row r="34" spans="1:11" ht="15">
      <c r="A34" s="3" t="s">
        <v>6</v>
      </c>
      <c r="B34" s="3"/>
      <c r="C34" s="3"/>
      <c r="D34" s="3"/>
      <c r="E34" s="25">
        <f>E9+E32</f>
        <v>5512988.329999998</v>
      </c>
      <c r="F34" s="11"/>
      <c r="G34" s="26">
        <f>G9+G32</f>
        <v>5510018.04</v>
      </c>
      <c r="H34" s="12"/>
      <c r="I34" s="5"/>
      <c r="J34" s="5"/>
      <c r="K34" s="47"/>
    </row>
    <row r="35" spans="1:11" ht="15">
      <c r="A35" s="3"/>
      <c r="B35" s="3"/>
      <c r="C35" s="3"/>
      <c r="D35" s="3"/>
      <c r="E35" s="27"/>
      <c r="F35" s="11"/>
      <c r="G35" s="28"/>
      <c r="H35" s="12"/>
      <c r="I35" s="5"/>
      <c r="J35" s="5"/>
      <c r="K35" s="12"/>
    </row>
    <row r="36" spans="1:11" ht="15">
      <c r="A36" s="3"/>
      <c r="B36" s="3"/>
      <c r="C36" s="3"/>
      <c r="D36" s="3"/>
      <c r="E36" s="13"/>
      <c r="F36" s="11"/>
      <c r="G36" s="11"/>
      <c r="H36" s="12"/>
      <c r="I36" s="5"/>
      <c r="J36" s="5"/>
      <c r="K36" s="12"/>
    </row>
    <row r="37" spans="1:11" ht="15">
      <c r="A37" s="10" t="s">
        <v>7</v>
      </c>
      <c r="B37" s="3"/>
      <c r="C37" s="3"/>
      <c r="D37" s="3"/>
      <c r="E37" s="13"/>
      <c r="F37" s="11"/>
      <c r="G37" s="11"/>
      <c r="H37" s="12"/>
      <c r="I37" s="12"/>
      <c r="J37" s="12"/>
      <c r="K37" s="12"/>
    </row>
    <row r="38" spans="1:11" ht="15">
      <c r="A38" s="3"/>
      <c r="B38" s="3"/>
      <c r="C38" s="3"/>
      <c r="D38" s="3"/>
      <c r="E38" s="13"/>
      <c r="F38" s="11"/>
      <c r="G38" s="11"/>
      <c r="H38" s="12"/>
      <c r="I38" s="12"/>
      <c r="J38" s="12"/>
      <c r="K38" s="12"/>
    </row>
    <row r="39" spans="1:11" ht="15">
      <c r="A39" s="3" t="s">
        <v>8</v>
      </c>
      <c r="B39" s="3"/>
      <c r="C39" s="3"/>
      <c r="D39" s="3"/>
      <c r="E39" s="201">
        <v>250000</v>
      </c>
      <c r="F39" s="11"/>
      <c r="G39" s="11">
        <v>250000</v>
      </c>
      <c r="H39" s="12"/>
      <c r="I39" s="12"/>
      <c r="J39" s="12"/>
      <c r="K39" s="12"/>
    </row>
    <row r="40" spans="1:11" ht="15">
      <c r="A40" s="3" t="s">
        <v>10</v>
      </c>
      <c r="B40" s="3"/>
      <c r="C40" s="3"/>
      <c r="D40" s="3"/>
      <c r="E40" s="13">
        <f>E95</f>
        <v>5262988.33</v>
      </c>
      <c r="F40" s="11"/>
      <c r="G40" s="11">
        <f>G95</f>
        <v>5260018.040000001</v>
      </c>
      <c r="H40" s="12"/>
      <c r="I40" s="12"/>
      <c r="J40" s="12"/>
      <c r="K40" s="12"/>
    </row>
    <row r="41" spans="2:11" ht="15">
      <c r="B41" s="3"/>
      <c r="C41" s="3"/>
      <c r="D41" s="3"/>
      <c r="E41" s="25">
        <f>SUM(E38:E40)</f>
        <v>5512988.33</v>
      </c>
      <c r="F41" s="11"/>
      <c r="G41" s="26">
        <f>SUM(G38:G40)</f>
        <v>5510018.040000001</v>
      </c>
      <c r="H41" s="12"/>
      <c r="I41" s="12"/>
      <c r="J41" s="12"/>
      <c r="K41" s="12"/>
    </row>
    <row r="42" spans="2:11" ht="15">
      <c r="B42" s="3"/>
      <c r="C42" s="3"/>
      <c r="D42" s="3"/>
      <c r="E42" s="27"/>
      <c r="F42" s="11"/>
      <c r="G42" s="28"/>
      <c r="H42" s="12"/>
      <c r="I42" s="12"/>
      <c r="J42" s="12"/>
      <c r="K42" s="12"/>
    </row>
    <row r="43" spans="1:11" ht="15">
      <c r="A43" s="3"/>
      <c r="B43" s="5"/>
      <c r="C43" s="5"/>
      <c r="D43" s="5"/>
      <c r="E43" s="5"/>
      <c r="F43" s="5"/>
      <c r="G43" s="12"/>
      <c r="H43" s="12"/>
      <c r="I43" s="12"/>
      <c r="J43" s="12"/>
      <c r="K43" s="12"/>
    </row>
    <row r="44" spans="1:11" ht="15">
      <c r="A44" s="3"/>
      <c r="B44" s="3"/>
      <c r="C44" s="3"/>
      <c r="D44" s="3"/>
      <c r="E44" s="13"/>
      <c r="F44" s="11"/>
      <c r="G44" s="13"/>
      <c r="H44" s="12"/>
      <c r="I44" s="12"/>
      <c r="J44" s="12"/>
      <c r="K44" s="12"/>
    </row>
    <row r="45" spans="1:11" ht="15">
      <c r="A45" s="5"/>
      <c r="B45" s="3"/>
      <c r="C45" s="3"/>
      <c r="D45" s="3"/>
      <c r="E45" s="13"/>
      <c r="F45" s="11"/>
      <c r="G45" s="11"/>
      <c r="H45" s="12"/>
      <c r="I45" s="12"/>
      <c r="J45" s="12"/>
      <c r="K45" s="12"/>
    </row>
    <row r="46" spans="1:11" ht="15">
      <c r="A46" s="3"/>
      <c r="B46" s="3"/>
      <c r="C46" s="3"/>
      <c r="D46" s="3"/>
      <c r="E46" s="13"/>
      <c r="F46" s="11"/>
      <c r="G46" s="11"/>
      <c r="H46" s="12"/>
      <c r="I46" s="12"/>
      <c r="J46" s="12"/>
      <c r="K46" s="12"/>
    </row>
    <row r="47" spans="1:11" ht="15">
      <c r="A47" s="3"/>
      <c r="B47" s="3"/>
      <c r="C47" s="3"/>
      <c r="D47" s="3"/>
      <c r="E47" s="13"/>
      <c r="F47" s="11"/>
      <c r="G47" s="11"/>
      <c r="H47" s="12"/>
      <c r="I47" s="12"/>
      <c r="J47" s="12"/>
      <c r="K47" s="12"/>
    </row>
    <row r="48" spans="1:11" ht="15">
      <c r="A48" s="3"/>
      <c r="B48" s="3"/>
      <c r="C48" s="3"/>
      <c r="D48" s="3"/>
      <c r="E48" s="11"/>
      <c r="F48" s="11"/>
      <c r="G48" s="11"/>
      <c r="H48" s="12"/>
      <c r="I48" s="12"/>
      <c r="J48" s="12"/>
      <c r="K48" s="12"/>
    </row>
    <row r="49" spans="1:11" ht="15">
      <c r="A49" s="2" t="s">
        <v>353</v>
      </c>
      <c r="B49" s="3"/>
      <c r="C49" s="3"/>
      <c r="D49" s="3"/>
      <c r="E49" s="11"/>
      <c r="F49" s="11"/>
      <c r="G49" s="4" t="e">
        <f>#REF!</f>
        <v>#REF!</v>
      </c>
      <c r="H49" s="12"/>
      <c r="I49" s="12"/>
      <c r="J49" s="12"/>
      <c r="K49" s="12"/>
    </row>
    <row r="50" spans="1:11" ht="15">
      <c r="A50" s="2" t="e">
        <f>#REF!</f>
        <v>#REF!</v>
      </c>
      <c r="B50" s="3"/>
      <c r="C50" s="3"/>
      <c r="D50" s="3"/>
      <c r="E50" s="11"/>
      <c r="F50" s="11"/>
      <c r="G50" s="11"/>
      <c r="H50" s="12"/>
      <c r="I50" s="5"/>
      <c r="J50" s="5"/>
      <c r="K50" s="5"/>
    </row>
    <row r="51" spans="1:11" ht="15">
      <c r="A51" s="3"/>
      <c r="B51" s="3"/>
      <c r="C51" s="3"/>
      <c r="D51" s="3"/>
      <c r="E51" s="11"/>
      <c r="F51" s="11"/>
      <c r="G51" s="11"/>
      <c r="H51" s="12"/>
      <c r="I51" s="5"/>
      <c r="J51" s="5"/>
      <c r="K51" s="5"/>
    </row>
    <row r="52" spans="1:11" ht="15">
      <c r="A52" s="6"/>
      <c r="B52" s="6"/>
      <c r="C52" s="6"/>
      <c r="D52" s="6"/>
      <c r="E52" s="26"/>
      <c r="F52" s="26"/>
      <c r="G52" s="80"/>
      <c r="H52" s="12"/>
      <c r="I52" s="5"/>
      <c r="J52" s="5"/>
      <c r="K52" s="5"/>
    </row>
    <row r="53" spans="1:11" ht="15">
      <c r="A53" s="3"/>
      <c r="B53" s="3"/>
      <c r="C53" s="3"/>
      <c r="D53" s="3"/>
      <c r="E53" s="8" t="e">
        <f>#REF!</f>
        <v>#REF!</v>
      </c>
      <c r="F53" s="3"/>
      <c r="G53" s="9" t="e">
        <f>#REF!</f>
        <v>#REF!</v>
      </c>
      <c r="H53" s="12"/>
      <c r="I53" s="5"/>
      <c r="J53" s="5"/>
      <c r="K53" s="5"/>
    </row>
    <row r="54" spans="1:11" ht="15">
      <c r="A54" s="7" t="s">
        <v>354</v>
      </c>
      <c r="B54" s="3"/>
      <c r="C54" s="3"/>
      <c r="D54" s="3"/>
      <c r="E54" s="13"/>
      <c r="F54" s="11"/>
      <c r="G54" s="11"/>
      <c r="H54" s="12"/>
      <c r="I54" s="5"/>
      <c r="J54" s="5"/>
      <c r="K54" s="5"/>
    </row>
    <row r="55" spans="1:11" ht="15">
      <c r="A55" s="7"/>
      <c r="B55" s="3" t="s">
        <v>370</v>
      </c>
      <c r="C55" s="3"/>
      <c r="D55" s="3"/>
      <c r="E55" s="204">
        <v>0</v>
      </c>
      <c r="F55" s="15"/>
      <c r="G55" s="229">
        <v>11065801.8</v>
      </c>
      <c r="H55" s="228"/>
      <c r="I55" s="5"/>
      <c r="J55" s="5"/>
      <c r="K55" s="5"/>
    </row>
    <row r="56" spans="1:11" ht="15">
      <c r="A56" s="7"/>
      <c r="B56" s="3" t="s">
        <v>371</v>
      </c>
      <c r="C56" s="3"/>
      <c r="D56" s="3"/>
      <c r="E56" s="202">
        <v>0</v>
      </c>
      <c r="F56" s="15"/>
      <c r="G56" s="240">
        <v>-7555545.29</v>
      </c>
      <c r="H56" s="228"/>
      <c r="I56" s="5"/>
      <c r="J56" s="5"/>
      <c r="K56" s="5"/>
    </row>
    <row r="57" spans="1:11" ht="15">
      <c r="A57" s="7"/>
      <c r="B57" s="3" t="s">
        <v>372</v>
      </c>
      <c r="C57" s="3"/>
      <c r="D57" s="3"/>
      <c r="E57" s="14">
        <f>E56+E55</f>
        <v>0</v>
      </c>
      <c r="F57" s="15"/>
      <c r="G57" s="229">
        <f>SUM(G55:G56)</f>
        <v>3510256.5100000007</v>
      </c>
      <c r="H57" s="228"/>
      <c r="I57" s="5"/>
      <c r="J57" s="5"/>
      <c r="K57" s="5"/>
    </row>
    <row r="58" spans="1:11" ht="15">
      <c r="A58" s="7"/>
      <c r="B58" s="3" t="s">
        <v>373</v>
      </c>
      <c r="C58" s="3"/>
      <c r="D58" s="3"/>
      <c r="E58" s="202">
        <v>0</v>
      </c>
      <c r="F58" s="15"/>
      <c r="G58" s="240">
        <v>-2903172.23</v>
      </c>
      <c r="H58" s="228"/>
      <c r="I58" s="5"/>
      <c r="J58" s="5"/>
      <c r="K58" s="5"/>
    </row>
    <row r="59" spans="1:11" ht="15">
      <c r="A59" s="7"/>
      <c r="B59" s="3"/>
      <c r="C59" s="3"/>
      <c r="D59" s="3"/>
      <c r="E59" s="14">
        <f>E58+E57</f>
        <v>0</v>
      </c>
      <c r="F59" s="15"/>
      <c r="G59" s="241">
        <f>G58+G57</f>
        <v>607084.2800000007</v>
      </c>
      <c r="H59" s="228"/>
      <c r="I59" s="5"/>
      <c r="J59" s="5"/>
      <c r="K59" s="5"/>
    </row>
    <row r="60" spans="1:11" ht="15">
      <c r="A60" s="7"/>
      <c r="B60" s="3"/>
      <c r="C60" s="3"/>
      <c r="D60" s="3"/>
      <c r="E60" s="23"/>
      <c r="F60" s="11"/>
      <c r="G60" s="24"/>
      <c r="H60" s="12"/>
      <c r="I60" s="5"/>
      <c r="J60" s="5"/>
      <c r="K60" s="5"/>
    </row>
    <row r="61" spans="1:11" ht="15">
      <c r="A61" s="7" t="s">
        <v>355</v>
      </c>
      <c r="B61" s="3"/>
      <c r="C61" s="3"/>
      <c r="D61" s="3"/>
      <c r="E61" s="13"/>
      <c r="F61" s="11"/>
      <c r="G61" s="11"/>
      <c r="H61" s="12"/>
      <c r="I61" s="5"/>
      <c r="J61" s="5"/>
      <c r="K61" s="5"/>
    </row>
    <row r="62" spans="1:11" ht="15">
      <c r="A62" s="7"/>
      <c r="B62" s="3" t="s">
        <v>374</v>
      </c>
      <c r="C62" s="3"/>
      <c r="D62" s="3"/>
      <c r="E62" s="204">
        <v>0</v>
      </c>
      <c r="F62" s="15"/>
      <c r="G62" s="229">
        <v>485000</v>
      </c>
      <c r="H62" s="228"/>
      <c r="I62" s="5"/>
      <c r="J62" s="5"/>
      <c r="K62" s="5"/>
    </row>
    <row r="63" spans="1:11" ht="15">
      <c r="A63" s="7"/>
      <c r="B63" s="3" t="s">
        <v>375</v>
      </c>
      <c r="C63" s="3"/>
      <c r="D63" s="3"/>
      <c r="E63" s="202">
        <v>0</v>
      </c>
      <c r="F63" s="15"/>
      <c r="G63" s="240">
        <v>-385432.94</v>
      </c>
      <c r="H63" s="228"/>
      <c r="I63" s="5"/>
      <c r="J63" s="5"/>
      <c r="K63" s="5"/>
    </row>
    <row r="64" spans="1:11" ht="15">
      <c r="A64" s="7"/>
      <c r="B64" s="3"/>
      <c r="C64" s="3"/>
      <c r="D64" s="3"/>
      <c r="E64" s="14">
        <f>E63+E62</f>
        <v>0</v>
      </c>
      <c r="F64" s="18"/>
      <c r="G64" s="241">
        <f>G62+G63</f>
        <v>99567.06</v>
      </c>
      <c r="H64" s="228"/>
      <c r="I64" s="5"/>
      <c r="J64" s="5"/>
      <c r="K64" s="5"/>
    </row>
    <row r="65" spans="1:11" ht="15">
      <c r="A65" s="7" t="s">
        <v>356</v>
      </c>
      <c r="B65" s="5"/>
      <c r="C65" s="5"/>
      <c r="D65" s="5"/>
      <c r="E65" s="21"/>
      <c r="F65" s="5"/>
      <c r="G65" s="22"/>
      <c r="H65" s="12"/>
      <c r="I65" s="5"/>
      <c r="J65" s="5"/>
      <c r="K65" s="5"/>
    </row>
    <row r="66" spans="1:11" ht="15">
      <c r="A66" s="5"/>
      <c r="B66" s="3" t="s">
        <v>376</v>
      </c>
      <c r="C66" s="5"/>
      <c r="D66" s="5"/>
      <c r="E66" s="204">
        <v>0</v>
      </c>
      <c r="F66" s="18"/>
      <c r="G66" s="229">
        <v>0</v>
      </c>
      <c r="H66" s="228"/>
      <c r="I66" s="5"/>
      <c r="J66" s="5"/>
      <c r="K66" s="5"/>
    </row>
    <row r="67" spans="1:11" ht="15">
      <c r="A67" s="5"/>
      <c r="B67" s="3" t="s">
        <v>377</v>
      </c>
      <c r="C67" s="5"/>
      <c r="D67" s="5"/>
      <c r="E67" s="202">
        <v>0</v>
      </c>
      <c r="F67" s="68"/>
      <c r="G67" s="240">
        <v>0</v>
      </c>
      <c r="H67" s="228"/>
      <c r="I67" s="5"/>
      <c r="J67" s="5"/>
      <c r="K67" s="5"/>
    </row>
    <row r="68" spans="1:11" ht="15">
      <c r="A68" s="5"/>
      <c r="B68" s="5"/>
      <c r="C68" s="5"/>
      <c r="D68" s="5"/>
      <c r="E68" s="14">
        <f>E66+E67</f>
        <v>0</v>
      </c>
      <c r="F68" s="18"/>
      <c r="G68" s="241">
        <f>G66+G67</f>
        <v>0</v>
      </c>
      <c r="H68" s="228"/>
      <c r="I68" s="5"/>
      <c r="J68" s="5"/>
      <c r="K68" s="5"/>
    </row>
    <row r="69" spans="5:11" ht="15">
      <c r="E69" s="32"/>
      <c r="G69" s="32"/>
      <c r="H69" s="12"/>
      <c r="I69" s="5"/>
      <c r="J69" s="5"/>
      <c r="K69" s="5"/>
    </row>
    <row r="70" spans="1:11" ht="15">
      <c r="A70" s="3" t="s">
        <v>357</v>
      </c>
      <c r="B70" s="5"/>
      <c r="C70" s="5"/>
      <c r="D70" s="5"/>
      <c r="E70" s="13">
        <f>E68+E64+E59</f>
        <v>0</v>
      </c>
      <c r="F70" s="5"/>
      <c r="G70" s="11">
        <f>G59+G64+G68</f>
        <v>706651.3400000008</v>
      </c>
      <c r="H70" s="12"/>
      <c r="I70" s="5"/>
      <c r="J70" s="5"/>
      <c r="K70" s="5"/>
    </row>
    <row r="71" spans="1:11" ht="15">
      <c r="A71" s="3"/>
      <c r="B71" s="5"/>
      <c r="C71" s="5"/>
      <c r="D71" s="5"/>
      <c r="E71" s="13"/>
      <c r="F71" s="5"/>
      <c r="G71" s="11"/>
      <c r="H71" s="12"/>
      <c r="I71" s="5"/>
      <c r="J71" s="5"/>
      <c r="K71" s="5"/>
    </row>
    <row r="72" spans="1:11" ht="15">
      <c r="A72" s="7" t="s">
        <v>358</v>
      </c>
      <c r="B72" s="5"/>
      <c r="C72" s="3"/>
      <c r="D72" s="3"/>
      <c r="E72" s="13"/>
      <c r="F72" s="11"/>
      <c r="G72" s="11"/>
      <c r="H72" s="12"/>
      <c r="I72" s="5"/>
      <c r="J72" s="5"/>
      <c r="K72" s="5"/>
    </row>
    <row r="73" spans="1:11" ht="15">
      <c r="A73" s="3"/>
      <c r="B73" s="11" t="s">
        <v>378</v>
      </c>
      <c r="C73" s="3"/>
      <c r="D73" s="3"/>
      <c r="E73" s="204">
        <v>0</v>
      </c>
      <c r="F73" s="15"/>
      <c r="G73" s="229">
        <v>1726.44</v>
      </c>
      <c r="H73" s="228"/>
      <c r="I73" s="5"/>
      <c r="J73" s="5"/>
      <c r="K73" s="5"/>
    </row>
    <row r="74" spans="1:11" ht="15">
      <c r="A74" s="3"/>
      <c r="B74" s="11" t="s">
        <v>379</v>
      </c>
      <c r="C74" s="3"/>
      <c r="D74" s="3"/>
      <c r="E74" s="202">
        <v>16334.78</v>
      </c>
      <c r="F74" s="15"/>
      <c r="G74" s="240">
        <v>31700.4</v>
      </c>
      <c r="H74" s="228"/>
      <c r="I74" s="5"/>
      <c r="J74" s="5"/>
      <c r="K74" s="5"/>
    </row>
    <row r="75" spans="1:11" ht="15">
      <c r="A75" s="3"/>
      <c r="B75" s="11" t="s">
        <v>380</v>
      </c>
      <c r="C75" s="3"/>
      <c r="D75" s="3"/>
      <c r="E75" s="202">
        <v>0</v>
      </c>
      <c r="F75" s="15"/>
      <c r="G75" s="240">
        <v>866.4</v>
      </c>
      <c r="H75" s="228"/>
      <c r="I75" s="5"/>
      <c r="J75" s="5"/>
      <c r="K75" s="5"/>
    </row>
    <row r="76" spans="1:11" ht="15">
      <c r="A76" s="3"/>
      <c r="B76" s="11" t="s">
        <v>144</v>
      </c>
      <c r="C76" s="3"/>
      <c r="D76" s="3"/>
      <c r="E76" s="202">
        <v>0</v>
      </c>
      <c r="F76" s="15"/>
      <c r="G76" s="230">
        <v>0</v>
      </c>
      <c r="H76" s="228"/>
      <c r="I76" s="5"/>
      <c r="J76" s="5"/>
      <c r="K76" s="5"/>
    </row>
    <row r="77" spans="1:11" ht="15">
      <c r="A77" s="3"/>
      <c r="B77" s="3"/>
      <c r="C77" s="3"/>
      <c r="D77" s="3"/>
      <c r="E77" s="23">
        <f>SUM(E73:E76)</f>
        <v>16334.78</v>
      </c>
      <c r="F77" s="11"/>
      <c r="G77" s="24">
        <f>SUM(G73:G76)</f>
        <v>34293.240000000005</v>
      </c>
      <c r="H77" s="12"/>
      <c r="I77" s="5"/>
      <c r="J77" s="5"/>
      <c r="K77" s="5"/>
    </row>
    <row r="78" spans="1:11" ht="15">
      <c r="A78" s="3"/>
      <c r="B78" s="3"/>
      <c r="C78" s="3"/>
      <c r="D78" s="3"/>
      <c r="E78" s="13"/>
      <c r="F78" s="11"/>
      <c r="G78" s="11"/>
      <c r="H78" s="12"/>
      <c r="I78" s="5"/>
      <c r="J78" s="5"/>
      <c r="K78" s="5"/>
    </row>
    <row r="79" spans="1:11" ht="15">
      <c r="A79" s="3" t="s">
        <v>160</v>
      </c>
      <c r="B79" s="3"/>
      <c r="C79" s="3"/>
      <c r="D79" s="3"/>
      <c r="E79" s="23">
        <f>E70+E77</f>
        <v>16334.78</v>
      </c>
      <c r="F79" s="11"/>
      <c r="G79" s="24">
        <f>G70+G77</f>
        <v>740944.5800000008</v>
      </c>
      <c r="H79" s="12"/>
      <c r="I79" s="5"/>
      <c r="J79" s="5"/>
      <c r="K79" s="5"/>
    </row>
    <row r="80" spans="1:11" ht="15">
      <c r="A80" s="3"/>
      <c r="B80" s="3"/>
      <c r="C80" s="3"/>
      <c r="D80" s="3"/>
      <c r="E80" s="13"/>
      <c r="F80" s="11"/>
      <c r="G80" s="11"/>
      <c r="H80" s="12"/>
      <c r="I80" s="5"/>
      <c r="J80" s="5"/>
      <c r="K80" s="5"/>
    </row>
    <row r="81" spans="1:11" ht="15">
      <c r="A81" s="11" t="s">
        <v>12</v>
      </c>
      <c r="B81" s="3"/>
      <c r="C81" s="3"/>
      <c r="D81" s="3"/>
      <c r="E81" s="13">
        <f>-E155</f>
        <v>-12164.490000000002</v>
      </c>
      <c r="F81" s="11"/>
      <c r="G81" s="11">
        <f>-G155</f>
        <v>-764490.73</v>
      </c>
      <c r="H81" s="12"/>
      <c r="I81" s="5"/>
      <c r="J81" s="5"/>
      <c r="K81" s="5"/>
    </row>
    <row r="82" spans="1:11" ht="15">
      <c r="A82" s="11"/>
      <c r="B82" s="11"/>
      <c r="C82" s="5"/>
      <c r="D82" s="3"/>
      <c r="E82" s="13"/>
      <c r="F82" s="11"/>
      <c r="G82" s="11"/>
      <c r="H82" s="12"/>
      <c r="I82" s="5"/>
      <c r="J82" s="5"/>
      <c r="K82" s="5"/>
    </row>
    <row r="83" spans="1:11" ht="15">
      <c r="A83" s="11" t="s">
        <v>82</v>
      </c>
      <c r="B83" s="11"/>
      <c r="C83" s="5"/>
      <c r="D83" s="3"/>
      <c r="E83" s="23">
        <f>SUM(E79:E82)</f>
        <v>4170.289999999999</v>
      </c>
      <c r="F83" s="11"/>
      <c r="G83" s="23">
        <f>SUM(G79:G82)</f>
        <v>-23546.14999999921</v>
      </c>
      <c r="H83" s="12"/>
      <c r="I83" s="5"/>
      <c r="J83" s="5"/>
      <c r="K83" s="5"/>
    </row>
    <row r="84" spans="1:11" ht="15">
      <c r="A84" s="11"/>
      <c r="B84" s="11"/>
      <c r="C84" s="5"/>
      <c r="D84" s="3"/>
      <c r="E84" s="13"/>
      <c r="F84" s="11"/>
      <c r="G84" s="11"/>
      <c r="H84" s="12"/>
      <c r="I84" s="5"/>
      <c r="J84" s="5"/>
      <c r="K84" s="5"/>
    </row>
    <row r="85" spans="1:11" ht="15">
      <c r="A85" s="11" t="s">
        <v>83</v>
      </c>
      <c r="B85" s="11"/>
      <c r="C85" s="5"/>
      <c r="D85" s="3"/>
      <c r="E85" s="13"/>
      <c r="F85" s="11"/>
      <c r="G85" s="11"/>
      <c r="H85" s="12"/>
      <c r="I85" s="5"/>
      <c r="J85" s="5"/>
      <c r="K85" s="5"/>
    </row>
    <row r="86" spans="1:11" ht="15">
      <c r="A86" s="5"/>
      <c r="B86" s="11" t="s">
        <v>381</v>
      </c>
      <c r="C86" s="5"/>
      <c r="D86" s="3"/>
      <c r="E86" s="204">
        <v>-1200</v>
      </c>
      <c r="F86" s="15"/>
      <c r="G86" s="229">
        <v>-9602.04</v>
      </c>
      <c r="H86" s="228"/>
      <c r="I86" s="5"/>
      <c r="J86" s="5"/>
      <c r="K86" s="5"/>
    </row>
    <row r="87" spans="1:11" ht="15">
      <c r="A87" s="11"/>
      <c r="B87" s="11" t="s">
        <v>382</v>
      </c>
      <c r="C87" s="5"/>
      <c r="D87" s="3"/>
      <c r="E87" s="202">
        <v>0</v>
      </c>
      <c r="F87" s="15"/>
      <c r="G87" s="240">
        <f>-6108.68+771.68</f>
        <v>-5337</v>
      </c>
      <c r="H87" s="228"/>
      <c r="I87" s="5"/>
      <c r="J87" s="5"/>
      <c r="K87" s="5"/>
    </row>
    <row r="88" spans="1:11" ht="15">
      <c r="A88" s="11"/>
      <c r="B88" s="11" t="s">
        <v>143</v>
      </c>
      <c r="C88" s="5"/>
      <c r="D88" s="3"/>
      <c r="E88" s="202">
        <v>0</v>
      </c>
      <c r="F88" s="15"/>
      <c r="G88" s="230">
        <v>-868</v>
      </c>
      <c r="H88" s="228"/>
      <c r="I88" s="5"/>
      <c r="J88" s="5"/>
      <c r="K88" s="5"/>
    </row>
    <row r="89" spans="1:11" ht="15">
      <c r="A89" s="11"/>
      <c r="B89" s="11"/>
      <c r="C89" s="5"/>
      <c r="D89" s="3"/>
      <c r="E89" s="23">
        <f>SUM(E86:E88)</f>
        <v>-1200</v>
      </c>
      <c r="F89" s="11"/>
      <c r="G89" s="24">
        <f>SUM(G86:G88)</f>
        <v>-15807.04</v>
      </c>
      <c r="H89" s="12"/>
      <c r="I89" s="5"/>
      <c r="J89" s="5"/>
      <c r="K89" s="5"/>
    </row>
    <row r="90" spans="1:11" ht="15">
      <c r="A90" s="11"/>
      <c r="B90" s="11"/>
      <c r="C90" s="5"/>
      <c r="D90" s="3"/>
      <c r="E90" s="13"/>
      <c r="F90" s="11"/>
      <c r="G90" s="11"/>
      <c r="H90" s="12"/>
      <c r="I90" s="5"/>
      <c r="J90" s="5"/>
      <c r="K90" s="5"/>
    </row>
    <row r="91" spans="1:11" ht="15">
      <c r="A91" s="11" t="s">
        <v>359</v>
      </c>
      <c r="B91" s="11"/>
      <c r="C91" s="5"/>
      <c r="D91" s="3"/>
      <c r="E91" s="23">
        <f>E83+E89</f>
        <v>2970.289999999999</v>
      </c>
      <c r="F91" s="11"/>
      <c r="G91" s="24">
        <f>G83+G89</f>
        <v>-39353.18999999921</v>
      </c>
      <c r="H91" s="12"/>
      <c r="I91" s="5"/>
      <c r="J91" s="5"/>
      <c r="K91" s="5"/>
    </row>
    <row r="92" spans="1:11" ht="15">
      <c r="A92" s="11"/>
      <c r="B92" s="11"/>
      <c r="C92" s="5"/>
      <c r="D92" s="3"/>
      <c r="E92" s="13"/>
      <c r="F92" s="11"/>
      <c r="G92" s="11"/>
      <c r="H92" s="12"/>
      <c r="I92" s="5"/>
      <c r="J92" s="5"/>
      <c r="K92" s="5"/>
    </row>
    <row r="93" spans="1:11" ht="15">
      <c r="A93" s="11" t="s">
        <v>163</v>
      </c>
      <c r="B93" s="11"/>
      <c r="C93" s="5"/>
      <c r="D93" s="3"/>
      <c r="E93" s="201">
        <v>5260018.04</v>
      </c>
      <c r="F93" s="11"/>
      <c r="G93" s="11">
        <v>5299371.23</v>
      </c>
      <c r="H93" s="12"/>
      <c r="I93" s="5"/>
      <c r="J93" s="5"/>
      <c r="K93" s="5"/>
    </row>
    <row r="94" spans="1:11" ht="15">
      <c r="A94" s="11"/>
      <c r="B94" s="11"/>
      <c r="C94" s="5"/>
      <c r="D94" s="3"/>
      <c r="E94" s="11"/>
      <c r="F94" s="11"/>
      <c r="G94" s="11"/>
      <c r="H94" s="12"/>
      <c r="I94" s="5"/>
      <c r="J94" s="5"/>
      <c r="K94" s="5"/>
    </row>
    <row r="95" spans="1:11" ht="15">
      <c r="A95" s="11" t="s">
        <v>164</v>
      </c>
      <c r="B95" s="11"/>
      <c r="C95" s="5"/>
      <c r="D95" s="3"/>
      <c r="E95" s="25">
        <f>E91+E93</f>
        <v>5262988.33</v>
      </c>
      <c r="F95" s="11"/>
      <c r="G95" s="26">
        <f>G91+G93</f>
        <v>5260018.040000001</v>
      </c>
      <c r="H95" s="12"/>
      <c r="I95" s="5"/>
      <c r="J95" s="5"/>
      <c r="K95" s="5"/>
    </row>
    <row r="96" spans="1:11" ht="15">
      <c r="A96" s="3"/>
      <c r="B96" s="3"/>
      <c r="C96" s="5"/>
      <c r="D96" s="3"/>
      <c r="E96" s="27"/>
      <c r="F96" s="11"/>
      <c r="G96" s="28"/>
      <c r="H96" s="5"/>
      <c r="I96" s="5"/>
      <c r="J96" s="5"/>
      <c r="K96" s="5"/>
    </row>
    <row r="97" spans="1:11" ht="15">
      <c r="A97" s="3"/>
      <c r="B97" s="3"/>
      <c r="C97" s="5"/>
      <c r="D97" s="3"/>
      <c r="E97" s="13"/>
      <c r="F97" s="11"/>
      <c r="G97" s="11"/>
      <c r="H97" s="5"/>
      <c r="I97" s="5"/>
      <c r="J97" s="5"/>
      <c r="K97" s="5"/>
    </row>
    <row r="98" spans="1:11" ht="15">
      <c r="A98" s="30"/>
      <c r="B98" s="3"/>
      <c r="C98" s="5"/>
      <c r="D98" s="3"/>
      <c r="E98" s="13"/>
      <c r="F98" s="3"/>
      <c r="G98" s="11"/>
      <c r="H98" s="5"/>
      <c r="I98" s="5"/>
      <c r="J98" s="5"/>
      <c r="K98" s="5"/>
    </row>
    <row r="99" spans="1:11" ht="15">
      <c r="A99" s="3"/>
      <c r="B99" s="3"/>
      <c r="C99" s="5"/>
      <c r="D99" s="3"/>
      <c r="E99" s="13"/>
      <c r="F99" s="3"/>
      <c r="G99" s="11"/>
      <c r="H99" s="5"/>
      <c r="I99" s="5"/>
      <c r="J99" s="5"/>
      <c r="K99" s="5"/>
    </row>
    <row r="100" spans="1:11" ht="15">
      <c r="A100" s="2" t="s">
        <v>353</v>
      </c>
      <c r="B100" s="3"/>
      <c r="C100" s="3"/>
      <c r="D100" s="3"/>
      <c r="E100" s="11"/>
      <c r="F100" s="11"/>
      <c r="G100" s="11"/>
      <c r="H100" s="5"/>
      <c r="I100" s="5"/>
      <c r="J100" s="5"/>
      <c r="K100" s="5"/>
    </row>
    <row r="101" spans="1:11" ht="15">
      <c r="A101" s="2" t="e">
        <f>#REF!</f>
        <v>#REF!</v>
      </c>
      <c r="B101" s="3"/>
      <c r="C101" s="3"/>
      <c r="D101" s="3"/>
      <c r="E101" s="37"/>
      <c r="F101" s="11"/>
      <c r="G101" s="11"/>
      <c r="H101" s="5"/>
      <c r="I101" s="5"/>
      <c r="J101" s="5"/>
      <c r="K101" s="5"/>
    </row>
    <row r="102" spans="1:11" ht="15">
      <c r="A102" s="3"/>
      <c r="B102" s="3"/>
      <c r="C102" s="3"/>
      <c r="D102" s="3"/>
      <c r="E102" s="11"/>
      <c r="F102" s="11"/>
      <c r="G102" s="11"/>
      <c r="H102" s="5"/>
      <c r="I102" s="5"/>
      <c r="J102" s="5"/>
      <c r="K102" s="5"/>
    </row>
    <row r="103" spans="1:11" ht="15">
      <c r="A103" s="6"/>
      <c r="B103" s="6"/>
      <c r="C103" s="6"/>
      <c r="D103" s="6"/>
      <c r="E103" s="26"/>
      <c r="F103" s="26"/>
      <c r="G103" s="80"/>
      <c r="H103" s="5"/>
      <c r="I103" s="5"/>
      <c r="J103" s="5"/>
      <c r="K103" s="5"/>
    </row>
    <row r="104" spans="1:11" ht="15">
      <c r="A104" s="3"/>
      <c r="B104" s="3"/>
      <c r="C104" s="3"/>
      <c r="D104" s="3"/>
      <c r="E104" s="8" t="e">
        <f>#REF!</f>
        <v>#REF!</v>
      </c>
      <c r="F104" s="3"/>
      <c r="G104" s="9" t="e">
        <f>#REF!</f>
        <v>#REF!</v>
      </c>
      <c r="H104" s="5"/>
      <c r="I104" s="5"/>
      <c r="J104" s="5"/>
      <c r="K104" s="5"/>
    </row>
    <row r="105" spans="1:11" ht="15">
      <c r="A105" s="7"/>
      <c r="B105" s="3"/>
      <c r="C105" s="5"/>
      <c r="D105" s="3"/>
      <c r="E105" s="13"/>
      <c r="F105" s="3"/>
      <c r="G105" s="11"/>
      <c r="H105" s="5"/>
      <c r="I105" s="5"/>
      <c r="J105" s="5"/>
      <c r="K105" s="5"/>
    </row>
    <row r="106" spans="1:11" ht="15">
      <c r="A106" s="7" t="s">
        <v>13</v>
      </c>
      <c r="B106" s="3"/>
      <c r="C106" s="5"/>
      <c r="D106" s="3"/>
      <c r="E106" s="13"/>
      <c r="F106" s="3"/>
      <c r="G106" s="11"/>
      <c r="H106" s="5"/>
      <c r="I106" s="5"/>
      <c r="J106" s="5"/>
      <c r="K106" s="5"/>
    </row>
    <row r="107" spans="2:11" ht="15">
      <c r="B107" s="11" t="s">
        <v>132</v>
      </c>
      <c r="C107" s="3"/>
      <c r="D107" s="3"/>
      <c r="E107" s="204">
        <v>0</v>
      </c>
      <c r="F107" s="15"/>
      <c r="G107" s="229">
        <v>5000</v>
      </c>
      <c r="H107" s="162"/>
      <c r="I107" s="5"/>
      <c r="J107" s="5"/>
      <c r="K107" s="5"/>
    </row>
    <row r="108" spans="1:11" ht="15">
      <c r="A108" s="3"/>
      <c r="B108" s="11" t="s">
        <v>383</v>
      </c>
      <c r="C108" s="3"/>
      <c r="D108" s="3"/>
      <c r="E108" s="202">
        <v>0</v>
      </c>
      <c r="F108" s="15"/>
      <c r="G108" s="240">
        <v>649</v>
      </c>
      <c r="H108" s="162"/>
      <c r="I108" s="5"/>
      <c r="J108" s="5"/>
      <c r="K108" s="5"/>
    </row>
    <row r="109" spans="1:11" ht="15">
      <c r="A109" s="3"/>
      <c r="B109" s="11" t="s">
        <v>236</v>
      </c>
      <c r="C109" s="3"/>
      <c r="D109" s="3"/>
      <c r="E109" s="202">
        <v>0</v>
      </c>
      <c r="F109" s="15"/>
      <c r="G109" s="240">
        <v>372</v>
      </c>
      <c r="H109" s="162"/>
      <c r="I109" s="5"/>
      <c r="J109" s="5"/>
      <c r="K109" s="5"/>
    </row>
    <row r="110" spans="1:11" ht="15">
      <c r="A110" s="3"/>
      <c r="B110" s="11" t="s">
        <v>384</v>
      </c>
      <c r="C110" s="3"/>
      <c r="D110" s="3"/>
      <c r="E110" s="202">
        <v>0</v>
      </c>
      <c r="F110" s="15"/>
      <c r="G110" s="240">
        <v>394240</v>
      </c>
      <c r="H110" s="162"/>
      <c r="I110" s="5"/>
      <c r="J110" s="5"/>
      <c r="K110" s="5"/>
    </row>
    <row r="111" spans="2:11" ht="15">
      <c r="B111" s="11" t="s">
        <v>385</v>
      </c>
      <c r="C111" s="3"/>
      <c r="D111" s="3"/>
      <c r="E111" s="202">
        <v>6900.49</v>
      </c>
      <c r="F111" s="15"/>
      <c r="G111" s="240">
        <v>13161.78</v>
      </c>
      <c r="H111" s="162"/>
      <c r="I111" s="5"/>
      <c r="J111" s="5"/>
      <c r="K111" s="5"/>
    </row>
    <row r="112" spans="2:11" ht="15">
      <c r="B112" s="11" t="s">
        <v>49</v>
      </c>
      <c r="C112" s="3"/>
      <c r="D112" s="3"/>
      <c r="E112" s="202">
        <v>0</v>
      </c>
      <c r="F112" s="15"/>
      <c r="G112" s="240">
        <v>1000</v>
      </c>
      <c r="H112" s="162"/>
      <c r="I112" s="5"/>
      <c r="J112" s="5"/>
      <c r="K112" s="5"/>
    </row>
    <row r="113" spans="1:11" ht="15">
      <c r="A113" s="3"/>
      <c r="B113" s="11" t="s">
        <v>238</v>
      </c>
      <c r="C113" s="3"/>
      <c r="D113" s="3"/>
      <c r="E113" s="202">
        <v>0</v>
      </c>
      <c r="F113" s="15"/>
      <c r="G113" s="240">
        <v>9047.4</v>
      </c>
      <c r="H113" s="162"/>
      <c r="I113" s="5"/>
      <c r="J113" s="5"/>
      <c r="K113" s="5"/>
    </row>
    <row r="114" spans="1:11" ht="15">
      <c r="A114" s="3"/>
      <c r="B114" s="11" t="s">
        <v>146</v>
      </c>
      <c r="C114" s="3"/>
      <c r="D114" s="3"/>
      <c r="E114" s="202">
        <v>11.05</v>
      </c>
      <c r="F114" s="15"/>
      <c r="G114" s="240">
        <v>45.22</v>
      </c>
      <c r="H114" s="162"/>
      <c r="I114" s="5"/>
      <c r="J114" s="5"/>
      <c r="K114" s="5"/>
    </row>
    <row r="115" spans="1:11" ht="15">
      <c r="A115" s="3"/>
      <c r="B115" s="11" t="s">
        <v>386</v>
      </c>
      <c r="C115" s="3"/>
      <c r="D115" s="3"/>
      <c r="E115" s="202">
        <v>0</v>
      </c>
      <c r="F115" s="15"/>
      <c r="G115" s="240">
        <v>9231</v>
      </c>
      <c r="H115" s="162"/>
      <c r="I115" s="5"/>
      <c r="J115" s="5"/>
      <c r="K115" s="5"/>
    </row>
    <row r="116" spans="1:11" ht="15">
      <c r="A116" s="3"/>
      <c r="B116" s="11" t="s">
        <v>387</v>
      </c>
      <c r="C116" s="3"/>
      <c r="D116" s="3"/>
      <c r="E116" s="202">
        <v>0</v>
      </c>
      <c r="F116" s="15"/>
      <c r="G116" s="240">
        <v>160</v>
      </c>
      <c r="H116" s="162"/>
      <c r="I116" s="5"/>
      <c r="J116" s="5"/>
      <c r="K116" s="5"/>
    </row>
    <row r="117" spans="1:11" ht="15">
      <c r="A117" s="3"/>
      <c r="B117" s="11" t="s">
        <v>51</v>
      </c>
      <c r="C117" s="3"/>
      <c r="D117" s="3"/>
      <c r="E117" s="202">
        <v>0</v>
      </c>
      <c r="F117" s="15"/>
      <c r="G117" s="240">
        <v>8880.64</v>
      </c>
      <c r="H117" s="162"/>
      <c r="I117" s="5"/>
      <c r="J117" s="5"/>
      <c r="K117" s="5"/>
    </row>
    <row r="118" spans="1:11" ht="15">
      <c r="A118" s="3"/>
      <c r="B118" s="11" t="s">
        <v>388</v>
      </c>
      <c r="C118" s="3"/>
      <c r="D118" s="3"/>
      <c r="E118" s="202">
        <v>0</v>
      </c>
      <c r="F118" s="15"/>
      <c r="G118" s="240">
        <v>1500</v>
      </c>
      <c r="H118" s="162"/>
      <c r="I118" s="5"/>
      <c r="J118" s="5"/>
      <c r="K118" s="5"/>
    </row>
    <row r="119" spans="1:11" ht="15">
      <c r="A119" s="3"/>
      <c r="B119" s="11" t="s">
        <v>389</v>
      </c>
      <c r="C119" s="3"/>
      <c r="D119" s="3"/>
      <c r="E119" s="202">
        <v>0</v>
      </c>
      <c r="F119" s="15"/>
      <c r="G119" s="240">
        <v>90</v>
      </c>
      <c r="H119" s="162"/>
      <c r="I119" s="5"/>
      <c r="J119" s="5"/>
      <c r="K119" s="5"/>
    </row>
    <row r="120" spans="1:11" ht="15">
      <c r="A120" s="3"/>
      <c r="B120" s="11" t="s">
        <v>390</v>
      </c>
      <c r="C120" s="3"/>
      <c r="D120" s="3"/>
      <c r="E120" s="202">
        <v>0</v>
      </c>
      <c r="F120" s="15"/>
      <c r="G120" s="240">
        <v>1500</v>
      </c>
      <c r="H120" s="162"/>
      <c r="I120" s="5"/>
      <c r="J120" s="5"/>
      <c r="K120" s="5"/>
    </row>
    <row r="121" spans="1:11" ht="15">
      <c r="A121" s="3"/>
      <c r="B121" s="11" t="s">
        <v>391</v>
      </c>
      <c r="C121" s="3"/>
      <c r="D121" s="3"/>
      <c r="E121" s="202">
        <v>0</v>
      </c>
      <c r="F121" s="15"/>
      <c r="G121" s="240">
        <v>801.4</v>
      </c>
      <c r="H121" s="162"/>
      <c r="I121" s="5"/>
      <c r="J121" s="5"/>
      <c r="K121" s="5"/>
    </row>
    <row r="122" spans="1:11" ht="15">
      <c r="A122" s="3"/>
      <c r="B122" s="11" t="s">
        <v>52</v>
      </c>
      <c r="C122" s="3"/>
      <c r="D122" s="3"/>
      <c r="E122" s="202">
        <v>0</v>
      </c>
      <c r="F122" s="15"/>
      <c r="G122" s="240">
        <v>3800</v>
      </c>
      <c r="H122" s="162"/>
      <c r="I122" s="5"/>
      <c r="J122" s="5"/>
      <c r="K122" s="5"/>
    </row>
    <row r="123" spans="1:11" ht="15">
      <c r="A123" s="3"/>
      <c r="B123" s="11" t="s">
        <v>32</v>
      </c>
      <c r="C123" s="3"/>
      <c r="D123" s="3"/>
      <c r="E123" s="202">
        <v>64</v>
      </c>
      <c r="F123" s="15"/>
      <c r="G123" s="240">
        <v>7731.4</v>
      </c>
      <c r="H123" s="162"/>
      <c r="I123" s="5"/>
      <c r="J123" s="5"/>
      <c r="K123" s="5"/>
    </row>
    <row r="124" spans="1:11" ht="15">
      <c r="A124" s="3"/>
      <c r="B124" s="11" t="s">
        <v>392</v>
      </c>
      <c r="C124" s="3"/>
      <c r="D124" s="3"/>
      <c r="E124" s="202">
        <v>3103.25</v>
      </c>
      <c r="F124" s="15"/>
      <c r="G124" s="240">
        <v>0</v>
      </c>
      <c r="H124" s="162"/>
      <c r="I124" s="5"/>
      <c r="J124" s="5"/>
      <c r="K124" s="5"/>
    </row>
    <row r="125" spans="1:11" ht="15">
      <c r="A125" s="3"/>
      <c r="B125" s="11" t="s">
        <v>393</v>
      </c>
      <c r="C125" s="3"/>
      <c r="D125" s="3"/>
      <c r="E125" s="202">
        <v>0</v>
      </c>
      <c r="F125" s="15"/>
      <c r="G125" s="240">
        <v>1488</v>
      </c>
      <c r="H125" s="162"/>
      <c r="I125" s="5"/>
      <c r="J125" s="5"/>
      <c r="K125" s="5"/>
    </row>
    <row r="126" spans="1:11" ht="15">
      <c r="A126" s="3"/>
      <c r="B126" s="11" t="s">
        <v>106</v>
      </c>
      <c r="C126" s="3"/>
      <c r="D126" s="3"/>
      <c r="E126" s="202">
        <v>204</v>
      </c>
      <c r="F126" s="15"/>
      <c r="G126" s="240">
        <v>10632.6</v>
      </c>
      <c r="H126" s="162"/>
      <c r="I126" s="5"/>
      <c r="J126" s="5"/>
      <c r="K126" s="5"/>
    </row>
    <row r="127" spans="1:11" ht="15">
      <c r="A127" s="3"/>
      <c r="B127" s="11" t="s">
        <v>394</v>
      </c>
      <c r="C127" s="3"/>
      <c r="D127" s="3"/>
      <c r="E127" s="202">
        <v>0</v>
      </c>
      <c r="F127" s="15"/>
      <c r="G127" s="240">
        <v>7574.8</v>
      </c>
      <c r="H127" s="162"/>
      <c r="I127" s="5"/>
      <c r="J127" s="5"/>
      <c r="K127" s="5"/>
    </row>
    <row r="128" spans="1:11" ht="15">
      <c r="A128" s="3"/>
      <c r="B128" s="11" t="s">
        <v>395</v>
      </c>
      <c r="C128" s="5"/>
      <c r="D128" s="3"/>
      <c r="E128" s="202">
        <v>0</v>
      </c>
      <c r="F128" s="15"/>
      <c r="G128" s="240">
        <v>362.6</v>
      </c>
      <c r="H128" s="162"/>
      <c r="I128" s="5"/>
      <c r="J128" s="5"/>
      <c r="K128" s="5"/>
    </row>
    <row r="129" spans="1:11" ht="15">
      <c r="A129" s="3"/>
      <c r="B129" s="11" t="s">
        <v>396</v>
      </c>
      <c r="C129" s="5"/>
      <c r="D129" s="3"/>
      <c r="E129" s="202">
        <v>0</v>
      </c>
      <c r="F129" s="15"/>
      <c r="G129" s="240">
        <v>38592</v>
      </c>
      <c r="H129" s="162"/>
      <c r="I129" s="5"/>
      <c r="J129" s="5"/>
      <c r="K129" s="5"/>
    </row>
    <row r="130" spans="1:11" ht="15">
      <c r="A130" s="3"/>
      <c r="B130" s="11" t="s">
        <v>397</v>
      </c>
      <c r="C130" s="5"/>
      <c r="D130" s="3"/>
      <c r="E130" s="202">
        <v>400</v>
      </c>
      <c r="F130" s="15"/>
      <c r="G130" s="240">
        <v>1200</v>
      </c>
      <c r="H130" s="162"/>
      <c r="I130" s="5"/>
      <c r="J130" s="5"/>
      <c r="K130" s="5"/>
    </row>
    <row r="131" spans="1:11" ht="15">
      <c r="A131" s="3"/>
      <c r="B131" s="11" t="s">
        <v>34</v>
      </c>
      <c r="C131" s="5"/>
      <c r="D131" s="3"/>
      <c r="E131" s="202">
        <v>280</v>
      </c>
      <c r="F131" s="15"/>
      <c r="G131" s="240">
        <v>859.04</v>
      </c>
      <c r="H131" s="162"/>
      <c r="I131" s="5"/>
      <c r="J131" s="5"/>
      <c r="K131" s="5"/>
    </row>
    <row r="132" spans="1:11" ht="15">
      <c r="A132" s="3"/>
      <c r="B132" s="11" t="s">
        <v>36</v>
      </c>
      <c r="C132" s="5"/>
      <c r="D132" s="3"/>
      <c r="E132" s="202">
        <v>130</v>
      </c>
      <c r="F132" s="15"/>
      <c r="G132" s="240">
        <v>2024.2</v>
      </c>
      <c r="H132" s="162"/>
      <c r="I132" s="5"/>
      <c r="J132" s="5"/>
      <c r="K132" s="5"/>
    </row>
    <row r="133" spans="1:11" ht="15">
      <c r="A133" s="3"/>
      <c r="B133" s="11" t="s">
        <v>398</v>
      </c>
      <c r="C133" s="5"/>
      <c r="D133" s="3"/>
      <c r="E133" s="202">
        <v>7.5</v>
      </c>
      <c r="F133" s="15"/>
      <c r="G133" s="240">
        <v>1481.27</v>
      </c>
      <c r="H133" s="162"/>
      <c r="I133" s="5"/>
      <c r="J133" s="5"/>
      <c r="K133" s="5"/>
    </row>
    <row r="134" spans="1:11" ht="15">
      <c r="A134" s="11"/>
      <c r="B134" s="11" t="s">
        <v>399</v>
      </c>
      <c r="C134" s="5"/>
      <c r="D134" s="3"/>
      <c r="E134" s="202">
        <v>0</v>
      </c>
      <c r="F134" s="15"/>
      <c r="G134" s="240">
        <v>89808.12</v>
      </c>
      <c r="H134" s="162"/>
      <c r="I134" s="5"/>
      <c r="J134" s="5"/>
      <c r="K134" s="5"/>
    </row>
    <row r="135" spans="1:11" ht="15">
      <c r="A135" s="11"/>
      <c r="B135" s="11" t="s">
        <v>259</v>
      </c>
      <c r="C135" s="5"/>
      <c r="D135" s="3"/>
      <c r="E135" s="202">
        <v>0</v>
      </c>
      <c r="F135" s="15"/>
      <c r="G135" s="240">
        <v>14547</v>
      </c>
      <c r="H135" s="162"/>
      <c r="I135" s="5"/>
      <c r="J135" s="5"/>
      <c r="K135" s="5"/>
    </row>
    <row r="136" spans="1:11" ht="15">
      <c r="A136" s="11"/>
      <c r="B136" s="11" t="s">
        <v>400</v>
      </c>
      <c r="C136" s="5"/>
      <c r="D136" s="3"/>
      <c r="E136" s="202">
        <v>0</v>
      </c>
      <c r="F136" s="15"/>
      <c r="G136" s="240">
        <v>3516.73</v>
      </c>
      <c r="H136" s="162"/>
      <c r="I136" s="5"/>
      <c r="J136" s="5"/>
      <c r="K136" s="5"/>
    </row>
    <row r="137" spans="1:11" ht="15">
      <c r="A137" s="11"/>
      <c r="B137" s="11" t="s">
        <v>401</v>
      </c>
      <c r="C137" s="5"/>
      <c r="D137" s="3"/>
      <c r="E137" s="202">
        <v>0</v>
      </c>
      <c r="F137" s="15"/>
      <c r="G137" s="240">
        <v>748.45</v>
      </c>
      <c r="H137" s="162"/>
      <c r="I137" s="5"/>
      <c r="J137" s="5"/>
      <c r="K137" s="5"/>
    </row>
    <row r="138" spans="1:11" ht="15">
      <c r="A138" s="11"/>
      <c r="B138" s="11" t="s">
        <v>37</v>
      </c>
      <c r="C138" s="5"/>
      <c r="D138" s="3"/>
      <c r="E138" s="202">
        <v>0</v>
      </c>
      <c r="F138" s="15"/>
      <c r="G138" s="240">
        <v>19211.28</v>
      </c>
      <c r="H138" s="162"/>
      <c r="I138" s="5"/>
      <c r="J138" s="5"/>
      <c r="K138" s="5"/>
    </row>
    <row r="139" spans="1:11" ht="15">
      <c r="A139" s="11"/>
      <c r="B139" s="11" t="s">
        <v>402</v>
      </c>
      <c r="C139" s="5"/>
      <c r="D139" s="3"/>
      <c r="E139" s="202">
        <v>0</v>
      </c>
      <c r="F139" s="15"/>
      <c r="G139" s="240">
        <v>1600</v>
      </c>
      <c r="H139" s="162"/>
      <c r="I139" s="5"/>
      <c r="J139" s="5"/>
      <c r="K139" s="5"/>
    </row>
    <row r="140" spans="1:11" ht="15">
      <c r="A140" s="11"/>
      <c r="B140" s="3" t="s">
        <v>149</v>
      </c>
      <c r="C140" s="5"/>
      <c r="D140" s="3"/>
      <c r="E140" s="202">
        <v>1043.7</v>
      </c>
      <c r="F140" s="15"/>
      <c r="G140" s="240">
        <v>1094</v>
      </c>
      <c r="H140" s="162"/>
      <c r="I140" s="5"/>
      <c r="J140" s="5"/>
      <c r="K140" s="5"/>
    </row>
    <row r="141" spans="1:11" ht="15">
      <c r="A141" s="11"/>
      <c r="B141" s="11"/>
      <c r="C141" s="5"/>
      <c r="D141" s="3"/>
      <c r="E141" s="14">
        <f>SUM(E107:E140)</f>
        <v>12143.990000000002</v>
      </c>
      <c r="F141" s="15"/>
      <c r="G141" s="241">
        <f>SUM(G107:G140)</f>
        <v>651949.9299999999</v>
      </c>
      <c r="H141" s="162"/>
      <c r="I141" s="5"/>
      <c r="J141" s="5"/>
      <c r="K141" s="5"/>
    </row>
    <row r="142" spans="1:11" ht="15">
      <c r="A142" s="3"/>
      <c r="B142" s="3"/>
      <c r="C142" s="5"/>
      <c r="D142" s="3"/>
      <c r="E142" s="32"/>
      <c r="G142" s="32"/>
      <c r="H142" s="5"/>
      <c r="I142" s="5"/>
      <c r="J142" s="5"/>
      <c r="K142" s="5"/>
    </row>
    <row r="143" spans="1:11" ht="15">
      <c r="A143" s="7" t="s">
        <v>166</v>
      </c>
      <c r="B143" s="3"/>
      <c r="C143" s="5"/>
      <c r="D143" s="3"/>
      <c r="E143" s="13"/>
      <c r="F143" s="3"/>
      <c r="G143" s="11"/>
      <c r="H143" s="5"/>
      <c r="I143" s="5"/>
      <c r="J143" s="5"/>
      <c r="K143" s="5"/>
    </row>
    <row r="144" spans="2:11" ht="15">
      <c r="B144" s="11" t="s">
        <v>265</v>
      </c>
      <c r="E144" s="204">
        <v>20.5</v>
      </c>
      <c r="F144" s="74"/>
      <c r="G144" s="241">
        <v>140.86</v>
      </c>
      <c r="H144" s="162"/>
      <c r="I144" s="5"/>
      <c r="J144" s="5"/>
      <c r="K144" s="5"/>
    </row>
    <row r="145" spans="5:11" ht="15">
      <c r="E145" s="32"/>
      <c r="G145" s="32"/>
      <c r="H145" s="5"/>
      <c r="I145" s="5"/>
      <c r="J145" s="5"/>
      <c r="K145" s="5"/>
    </row>
    <row r="146" spans="1:11" ht="15">
      <c r="A146" s="7" t="s">
        <v>360</v>
      </c>
      <c r="B146" s="3"/>
      <c r="C146" s="5"/>
      <c r="D146" s="3"/>
      <c r="E146" s="13"/>
      <c r="F146" s="3"/>
      <c r="G146" s="11"/>
      <c r="H146" s="5"/>
      <c r="I146" s="5"/>
      <c r="J146" s="5"/>
      <c r="K146" s="5"/>
    </row>
    <row r="147" spans="1:11" ht="15">
      <c r="A147" s="7"/>
      <c r="B147" s="3" t="s">
        <v>236</v>
      </c>
      <c r="C147" s="3"/>
      <c r="D147" s="3"/>
      <c r="E147" s="204">
        <v>0</v>
      </c>
      <c r="F147" s="15"/>
      <c r="G147" s="229">
        <v>44</v>
      </c>
      <c r="H147" s="162"/>
      <c r="I147" s="5"/>
      <c r="J147" s="5"/>
      <c r="K147" s="5"/>
    </row>
    <row r="148" spans="1:11" ht="15">
      <c r="A148" s="7"/>
      <c r="B148" s="11" t="s">
        <v>403</v>
      </c>
      <c r="C148" s="3"/>
      <c r="D148" s="3"/>
      <c r="E148" s="202">
        <v>0</v>
      </c>
      <c r="F148" s="15"/>
      <c r="G148" s="240">
        <v>8010</v>
      </c>
      <c r="H148" s="162"/>
      <c r="I148" s="5"/>
      <c r="J148" s="5"/>
      <c r="K148" s="5"/>
    </row>
    <row r="149" spans="1:11" ht="15">
      <c r="A149" s="7"/>
      <c r="B149" s="11" t="s">
        <v>404</v>
      </c>
      <c r="C149" s="5"/>
      <c r="D149" s="3"/>
      <c r="E149" s="202">
        <v>0</v>
      </c>
      <c r="F149" s="15"/>
      <c r="G149" s="240">
        <v>73164.55</v>
      </c>
      <c r="H149" s="162"/>
      <c r="I149" s="5"/>
      <c r="J149" s="5"/>
      <c r="K149" s="5"/>
    </row>
    <row r="150" spans="1:11" ht="15">
      <c r="A150" s="7"/>
      <c r="B150" s="11" t="s">
        <v>309</v>
      </c>
      <c r="C150" s="5"/>
      <c r="D150" s="3"/>
      <c r="E150" s="202">
        <v>0</v>
      </c>
      <c r="F150" s="15"/>
      <c r="G150" s="240">
        <v>1050.6</v>
      </c>
      <c r="H150" s="162"/>
      <c r="I150" s="5"/>
      <c r="J150" s="5"/>
      <c r="K150" s="5"/>
    </row>
    <row r="151" spans="1:11" ht="15">
      <c r="A151" s="7"/>
      <c r="B151" s="11" t="s">
        <v>321</v>
      </c>
      <c r="C151" s="3"/>
      <c r="D151" s="3"/>
      <c r="E151" s="202">
        <v>0</v>
      </c>
      <c r="F151" s="15"/>
      <c r="G151" s="240">
        <v>30130.79</v>
      </c>
      <c r="H151" s="162"/>
      <c r="I151" s="5"/>
      <c r="J151" s="5"/>
      <c r="K151" s="5"/>
    </row>
    <row r="152" spans="1:11" ht="15">
      <c r="A152" s="7"/>
      <c r="B152" s="3"/>
      <c r="C152" s="5"/>
      <c r="D152" s="3"/>
      <c r="E152" s="14">
        <f>SUM(E147:E151)</f>
        <v>0</v>
      </c>
      <c r="F152" s="74"/>
      <c r="G152" s="241">
        <f>SUM(G147:G151)</f>
        <v>112399.94</v>
      </c>
      <c r="H152" s="162"/>
      <c r="I152" s="5"/>
      <c r="J152" s="5"/>
      <c r="K152" s="5"/>
    </row>
    <row r="153" spans="1:11" ht="15">
      <c r="A153" s="3"/>
      <c r="B153" s="3"/>
      <c r="C153" s="5"/>
      <c r="D153" s="3"/>
      <c r="E153" s="32"/>
      <c r="G153" s="32"/>
      <c r="H153" s="5"/>
      <c r="I153" s="5"/>
      <c r="J153" s="5"/>
      <c r="K153" s="5"/>
    </row>
    <row r="154" spans="8:11" ht="15">
      <c r="H154" s="5"/>
      <c r="I154" s="5"/>
      <c r="J154" s="5"/>
      <c r="K154" s="5"/>
    </row>
    <row r="155" spans="5:11" ht="15">
      <c r="E155" s="70">
        <f>E152+E144+E141</f>
        <v>12164.490000000002</v>
      </c>
      <c r="F155" s="63"/>
      <c r="G155" s="71">
        <f>G152+G144+G141</f>
        <v>764490.73</v>
      </c>
      <c r="H155" s="5"/>
      <c r="I155" s="5"/>
      <c r="J155" s="5"/>
      <c r="K155" s="5"/>
    </row>
    <row r="156" spans="5:7" ht="15">
      <c r="E156" s="78"/>
      <c r="G156" s="78"/>
    </row>
    <row r="157" spans="5:7" ht="15">
      <c r="E157" s="61"/>
      <c r="G157" s="60"/>
    </row>
  </sheetData>
  <printOptions/>
  <pageMargins left="0.7874015748031497" right="0.5905511811023623" top="0.5905511811023623" bottom="0.3937007874015748" header="0" footer="0"/>
  <pageSetup fitToHeight="1" fitToWidth="1" orientation="portrait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84"/>
  <sheetViews>
    <sheetView showOutlineSymbols="0" zoomScale="87" zoomScaleNormal="87" workbookViewId="0" topLeftCell="A1">
      <selection activeCell="G1" sqref="G1"/>
    </sheetView>
  </sheetViews>
  <sheetFormatPr defaultColWidth="8.88671875" defaultRowHeight="15"/>
  <cols>
    <col min="1" max="1" width="3.6640625" style="1" customWidth="1"/>
    <col min="2" max="2" width="15.6640625" style="1" customWidth="1"/>
    <col min="3" max="4" width="9.6640625" style="1" customWidth="1"/>
    <col min="5" max="5" width="10.6640625" style="1" customWidth="1"/>
    <col min="6" max="6" width="3.6640625" style="1" customWidth="1"/>
    <col min="7" max="8" width="9.6640625" style="1" customWidth="1"/>
    <col min="9" max="9" width="3.6640625" style="1" customWidth="1"/>
    <col min="10" max="11" width="10.6640625" style="1" customWidth="1"/>
    <col min="12" max="14" width="9.6640625" style="1" customWidth="1"/>
    <col min="15" max="15" width="3.6640625" style="1" customWidth="1"/>
    <col min="16" max="16384" width="9.6640625" style="1" customWidth="1"/>
  </cols>
  <sheetData>
    <row r="1" spans="1:17" ht="15">
      <c r="A1" s="2" t="s">
        <v>408</v>
      </c>
      <c r="B1" s="3"/>
      <c r="C1" s="3"/>
      <c r="D1" s="3"/>
      <c r="E1" s="3"/>
      <c r="F1" s="3"/>
      <c r="G1" s="4" t="e">
        <f>#REF!</f>
        <v>#REF!</v>
      </c>
      <c r="H1" s="3"/>
      <c r="I1" s="3"/>
      <c r="J1" s="3"/>
      <c r="K1" s="3"/>
      <c r="L1" s="5"/>
      <c r="M1" s="5"/>
      <c r="N1" s="5"/>
      <c r="O1" s="5"/>
      <c r="P1" s="5"/>
      <c r="Q1" s="5"/>
    </row>
    <row r="2" spans="1:17" ht="15">
      <c r="A2" s="2" t="e">
        <f>#REF!</f>
        <v>#REF!</v>
      </c>
      <c r="B2" s="3"/>
      <c r="C2" s="3"/>
      <c r="D2" s="3"/>
      <c r="E2" s="3"/>
      <c r="F2" s="3"/>
      <c r="G2" s="3"/>
      <c r="H2" s="3"/>
      <c r="I2" s="5"/>
      <c r="J2" s="5"/>
      <c r="K2" s="5"/>
      <c r="L2" s="5"/>
      <c r="M2" s="5"/>
      <c r="N2" s="5"/>
      <c r="O2" s="5"/>
      <c r="P2" s="5"/>
      <c r="Q2" s="5"/>
    </row>
    <row r="3" spans="1:17" ht="15">
      <c r="A3" s="3"/>
      <c r="B3" s="3"/>
      <c r="C3" s="3"/>
      <c r="D3" s="3"/>
      <c r="E3" s="3"/>
      <c r="F3" s="3"/>
      <c r="G3" s="3"/>
      <c r="H3" s="3"/>
      <c r="I3" s="5"/>
      <c r="J3" s="5"/>
      <c r="K3" s="5"/>
      <c r="L3" s="5"/>
      <c r="M3" s="5"/>
      <c r="N3" s="5"/>
      <c r="O3" s="5"/>
      <c r="P3" s="5"/>
      <c r="Q3" s="5"/>
    </row>
    <row r="4" spans="1:17" ht="15">
      <c r="A4" s="6"/>
      <c r="B4" s="6"/>
      <c r="C4" s="6"/>
      <c r="D4" s="6"/>
      <c r="E4" s="6"/>
      <c r="F4" s="6"/>
      <c r="G4" s="6"/>
      <c r="H4" s="3"/>
      <c r="I4" s="5"/>
      <c r="J4" s="5"/>
      <c r="K4" s="5"/>
      <c r="L4" s="5"/>
      <c r="M4" s="5"/>
      <c r="N4" s="5"/>
      <c r="O4" s="5"/>
      <c r="P4" s="5"/>
      <c r="Q4" s="5"/>
    </row>
    <row r="5" spans="1:17" ht="15">
      <c r="A5" s="3"/>
      <c r="B5" s="3"/>
      <c r="C5" s="3"/>
      <c r="D5" s="7"/>
      <c r="E5" s="9" t="e">
        <f>#REF!</f>
        <v>#REF!</v>
      </c>
      <c r="F5" s="3"/>
      <c r="G5" s="9" t="e">
        <f>#REF!</f>
        <v>#REF!</v>
      </c>
      <c r="H5" s="55"/>
      <c r="I5" s="5"/>
      <c r="J5" s="5"/>
      <c r="K5" s="5"/>
      <c r="L5" s="5"/>
      <c r="M5" s="5"/>
      <c r="N5" s="5"/>
      <c r="O5" s="5"/>
      <c r="P5" s="5"/>
      <c r="Q5" s="5"/>
    </row>
    <row r="6" spans="1:17" ht="15">
      <c r="A6" s="3"/>
      <c r="B6" s="3"/>
      <c r="C6" s="3"/>
      <c r="D6" s="3"/>
      <c r="E6" s="3"/>
      <c r="F6" s="3"/>
      <c r="G6" s="3"/>
      <c r="H6" s="3"/>
      <c r="I6" s="5"/>
      <c r="J6" s="5"/>
      <c r="K6" s="5"/>
      <c r="L6" s="5"/>
      <c r="M6" s="5"/>
      <c r="N6" s="5"/>
      <c r="O6" s="5"/>
      <c r="P6" s="5"/>
      <c r="Q6" s="5"/>
    </row>
    <row r="7" spans="1:17" ht="15">
      <c r="A7" s="10" t="s">
        <v>1</v>
      </c>
      <c r="B7" s="3"/>
      <c r="C7" s="3"/>
      <c r="D7" s="3"/>
      <c r="E7" s="13"/>
      <c r="F7" s="3"/>
      <c r="G7" s="3"/>
      <c r="H7" s="3"/>
      <c r="I7" s="5"/>
      <c r="M7" s="5"/>
      <c r="N7" s="5"/>
      <c r="O7" s="5"/>
      <c r="P7" s="5"/>
      <c r="Q7" s="5"/>
    </row>
    <row r="8" spans="1:17" ht="15">
      <c r="A8" s="10"/>
      <c r="B8" s="3"/>
      <c r="C8" s="3"/>
      <c r="D8" s="3"/>
      <c r="E8" s="13"/>
      <c r="F8" s="3"/>
      <c r="G8" s="3"/>
      <c r="H8" s="3"/>
      <c r="I8" s="5"/>
      <c r="M8" s="5"/>
      <c r="N8" s="5"/>
      <c r="O8" s="5"/>
      <c r="P8" s="5"/>
      <c r="Q8" s="5"/>
    </row>
    <row r="9" spans="1:17" ht="15">
      <c r="A9" s="3" t="s">
        <v>158</v>
      </c>
      <c r="B9" s="3"/>
      <c r="C9" s="3"/>
      <c r="D9" s="3"/>
      <c r="E9" s="13">
        <f>J9-E13</f>
        <v>333747.3699999992</v>
      </c>
      <c r="F9" s="3"/>
      <c r="G9" s="11">
        <f>K9-G13</f>
        <v>344195.76999999955</v>
      </c>
      <c r="H9" s="3"/>
      <c r="I9" s="5"/>
      <c r="J9" s="201">
        <v>14013747.83</v>
      </c>
      <c r="K9" s="207">
        <v>14024196.23</v>
      </c>
      <c r="M9" s="5"/>
      <c r="N9" s="5"/>
      <c r="O9" s="5"/>
      <c r="P9" s="5"/>
      <c r="Q9" s="5"/>
    </row>
    <row r="10" spans="1:17" ht="15">
      <c r="A10" s="10"/>
      <c r="B10" s="3"/>
      <c r="C10" s="3"/>
      <c r="D10" s="3"/>
      <c r="E10" s="13"/>
      <c r="F10" s="3"/>
      <c r="G10" s="11"/>
      <c r="H10" s="3"/>
      <c r="I10" s="5"/>
      <c r="M10" s="5"/>
      <c r="N10" s="5"/>
      <c r="O10" s="5"/>
      <c r="P10" s="5"/>
      <c r="Q10" s="5"/>
    </row>
    <row r="11" spans="1:17" ht="15">
      <c r="A11" s="3" t="s">
        <v>409</v>
      </c>
      <c r="B11" s="3"/>
      <c r="C11" s="3"/>
      <c r="D11" s="3"/>
      <c r="E11" s="201">
        <v>0</v>
      </c>
      <c r="F11" s="3"/>
      <c r="G11" s="11">
        <v>0</v>
      </c>
      <c r="H11" s="3"/>
      <c r="I11" s="5"/>
      <c r="M11" s="5"/>
      <c r="N11" s="5"/>
      <c r="O11" s="5"/>
      <c r="P11" s="5"/>
      <c r="Q11" s="5"/>
    </row>
    <row r="12" spans="1:17" ht="15">
      <c r="A12" s="10"/>
      <c r="B12" s="3"/>
      <c r="C12" s="3"/>
      <c r="D12" s="3"/>
      <c r="E12" s="13"/>
      <c r="F12" s="3"/>
      <c r="G12" s="11"/>
      <c r="H12" s="3"/>
      <c r="I12" s="5"/>
      <c r="M12" s="5"/>
      <c r="N12" s="5"/>
      <c r="O12" s="5"/>
      <c r="P12" s="5"/>
      <c r="Q12" s="5"/>
    </row>
    <row r="13" spans="1:17" ht="15">
      <c r="A13" s="3" t="s">
        <v>410</v>
      </c>
      <c r="B13" s="3"/>
      <c r="C13" s="3"/>
      <c r="D13" s="3"/>
      <c r="E13" s="201">
        <v>13680000.46</v>
      </c>
      <c r="F13" s="3"/>
      <c r="G13" s="11">
        <v>13680000.46</v>
      </c>
      <c r="H13" s="11"/>
      <c r="I13" s="5"/>
      <c r="M13" s="5"/>
      <c r="N13" s="5"/>
      <c r="O13" s="5"/>
      <c r="P13" s="5"/>
      <c r="Q13" s="5"/>
    </row>
    <row r="14" spans="1:17" ht="15">
      <c r="A14" s="3"/>
      <c r="B14" s="3"/>
      <c r="C14" s="3"/>
      <c r="D14" s="3"/>
      <c r="E14" s="13"/>
      <c r="F14" s="3"/>
      <c r="G14" s="11"/>
      <c r="H14" s="11"/>
      <c r="I14" s="5"/>
      <c r="M14" s="5"/>
      <c r="N14" s="5"/>
      <c r="O14" s="5"/>
      <c r="P14" s="5"/>
      <c r="Q14" s="5"/>
    </row>
    <row r="15" spans="1:17" ht="15">
      <c r="A15" s="3" t="s">
        <v>411</v>
      </c>
      <c r="B15" s="3"/>
      <c r="C15" s="3"/>
      <c r="D15" s="3"/>
      <c r="E15" s="201">
        <v>2367174.5</v>
      </c>
      <c r="F15" s="3"/>
      <c r="G15" s="11">
        <v>2367174.5</v>
      </c>
      <c r="H15" s="11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3"/>
      <c r="B16" s="3"/>
      <c r="C16" s="3"/>
      <c r="D16" s="3"/>
      <c r="E16" s="13"/>
      <c r="F16" s="3"/>
      <c r="G16" s="11"/>
      <c r="H16" s="11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3" t="s">
        <v>4</v>
      </c>
      <c r="B17" s="3"/>
      <c r="C17" s="3"/>
      <c r="D17" s="3"/>
      <c r="E17" s="13"/>
      <c r="F17" s="3"/>
      <c r="G17" s="11"/>
      <c r="H17" s="11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3"/>
      <c r="B18" s="3" t="s">
        <v>171</v>
      </c>
      <c r="C18" s="3"/>
      <c r="D18" s="3"/>
      <c r="E18" s="204">
        <f>18000+320</f>
        <v>18320</v>
      </c>
      <c r="F18" s="74"/>
      <c r="G18" s="229">
        <f>18000+13893.13</f>
        <v>31893.129999999997</v>
      </c>
      <c r="H18" s="169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3"/>
      <c r="B19" s="3" t="s">
        <v>170</v>
      </c>
      <c r="C19" s="3"/>
      <c r="D19" s="3"/>
      <c r="E19" s="202">
        <v>5850</v>
      </c>
      <c r="F19" s="74"/>
      <c r="G19" s="240">
        <v>25416</v>
      </c>
      <c r="H19" s="228"/>
      <c r="I19" s="3"/>
      <c r="J19" s="5"/>
      <c r="K19" s="13"/>
      <c r="L19" s="5"/>
      <c r="M19" s="5"/>
      <c r="N19" s="5"/>
      <c r="O19" s="5"/>
      <c r="P19" s="5"/>
      <c r="Q19" s="5"/>
    </row>
    <row r="20" spans="1:17" ht="15">
      <c r="A20" s="3"/>
      <c r="B20" s="3" t="s">
        <v>417</v>
      </c>
      <c r="C20" s="3"/>
      <c r="D20" s="3"/>
      <c r="E20" s="202">
        <v>60000</v>
      </c>
      <c r="F20" s="74"/>
      <c r="G20" s="240">
        <v>60000</v>
      </c>
      <c r="H20" s="169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3"/>
      <c r="B21" s="3" t="s">
        <v>418</v>
      </c>
      <c r="C21" s="3"/>
      <c r="D21" s="3"/>
      <c r="E21" s="202">
        <v>28451.85</v>
      </c>
      <c r="F21" s="74"/>
      <c r="G21" s="240">
        <v>63985.97</v>
      </c>
      <c r="H21" s="169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3"/>
      <c r="B22" s="3"/>
      <c r="C22" s="3"/>
      <c r="D22" s="3"/>
      <c r="E22" s="20">
        <f>SUM(E18:E21)</f>
        <v>112621.85</v>
      </c>
      <c r="F22" s="74"/>
      <c r="G22" s="242">
        <f>SUM(G18:G21)</f>
        <v>181295.1</v>
      </c>
      <c r="H22" s="169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3"/>
      <c r="B23" s="3"/>
      <c r="C23" s="3"/>
      <c r="D23" s="3"/>
      <c r="E23" s="23"/>
      <c r="F23" s="3"/>
      <c r="G23" s="24"/>
      <c r="H23" s="11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3" t="s">
        <v>98</v>
      </c>
      <c r="B24" s="3"/>
      <c r="C24" s="3"/>
      <c r="D24" s="3"/>
      <c r="E24" s="13"/>
      <c r="F24" s="3"/>
      <c r="G24" s="11"/>
      <c r="H24" s="11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3"/>
      <c r="B25" s="3" t="s">
        <v>28</v>
      </c>
      <c r="C25" s="3"/>
      <c r="D25" s="3"/>
      <c r="E25" s="204">
        <v>160</v>
      </c>
      <c r="F25" s="74"/>
      <c r="G25" s="229">
        <v>3660</v>
      </c>
      <c r="H25" s="169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3"/>
      <c r="B26" s="3" t="s">
        <v>130</v>
      </c>
      <c r="C26" s="3"/>
      <c r="D26" s="3"/>
      <c r="E26" s="17">
        <f>K26</f>
        <v>3117069.9</v>
      </c>
      <c r="F26" s="74"/>
      <c r="G26" s="240">
        <v>310000</v>
      </c>
      <c r="H26" s="238" t="s">
        <v>60</v>
      </c>
      <c r="I26" s="3" t="s">
        <v>95</v>
      </c>
      <c r="J26" s="5"/>
      <c r="K26" s="201">
        <v>3117069.9</v>
      </c>
      <c r="L26" s="5"/>
      <c r="M26" s="5"/>
      <c r="N26" s="5"/>
      <c r="O26" s="5"/>
      <c r="P26" s="5"/>
      <c r="Q26" s="5"/>
    </row>
    <row r="27" spans="1:17" ht="15">
      <c r="A27" s="3"/>
      <c r="B27" s="3" t="s">
        <v>419</v>
      </c>
      <c r="C27" s="3"/>
      <c r="D27" s="3"/>
      <c r="E27" s="17">
        <f>K27</f>
        <v>0</v>
      </c>
      <c r="F27" s="74"/>
      <c r="G27" s="240">
        <v>2792069.9</v>
      </c>
      <c r="H27" s="238" t="s">
        <v>60</v>
      </c>
      <c r="I27" s="3" t="s">
        <v>73</v>
      </c>
      <c r="J27" s="5"/>
      <c r="K27" s="203">
        <v>0</v>
      </c>
      <c r="L27" s="5"/>
      <c r="M27" s="5"/>
      <c r="N27" s="5"/>
      <c r="O27" s="5"/>
      <c r="P27" s="5"/>
      <c r="Q27" s="5"/>
    </row>
    <row r="28" spans="1:17" ht="15">
      <c r="A28" s="3"/>
      <c r="B28" s="3" t="s">
        <v>366</v>
      </c>
      <c r="C28" s="3"/>
      <c r="D28" s="3"/>
      <c r="E28" s="202">
        <v>51778.47</v>
      </c>
      <c r="F28" s="74"/>
      <c r="G28" s="240">
        <v>51778.47</v>
      </c>
      <c r="H28" s="228"/>
      <c r="I28" s="3"/>
      <c r="J28" s="5"/>
      <c r="K28" s="13"/>
      <c r="L28" s="5"/>
      <c r="M28" s="5"/>
      <c r="N28" s="5"/>
      <c r="O28" s="5"/>
      <c r="P28" s="5"/>
      <c r="Q28" s="5"/>
    </row>
    <row r="29" spans="1:17" ht="15">
      <c r="A29" s="3"/>
      <c r="B29" s="3" t="s">
        <v>420</v>
      </c>
      <c r="C29" s="3"/>
      <c r="D29" s="3"/>
      <c r="E29" s="202">
        <v>318052.2</v>
      </c>
      <c r="F29" s="74"/>
      <c r="G29" s="240">
        <v>330359.16</v>
      </c>
      <c r="H29" s="169"/>
      <c r="I29" s="3"/>
      <c r="J29" s="5"/>
      <c r="K29" s="13"/>
      <c r="L29" s="5"/>
      <c r="M29" s="5"/>
      <c r="N29" s="5"/>
      <c r="O29" s="5"/>
      <c r="P29" s="5"/>
      <c r="Q29" s="5"/>
    </row>
    <row r="30" spans="1:17" ht="15">
      <c r="A30" s="3"/>
      <c r="B30" s="3" t="s">
        <v>27</v>
      </c>
      <c r="C30" s="3"/>
      <c r="D30" s="3"/>
      <c r="E30" s="208">
        <v>-715</v>
      </c>
      <c r="F30" s="74"/>
      <c r="G30" s="240">
        <v>1547</v>
      </c>
      <c r="H30" s="169"/>
      <c r="I30" s="5"/>
      <c r="J30" s="5"/>
      <c r="K30" s="13"/>
      <c r="L30" s="5"/>
      <c r="M30" s="5"/>
      <c r="N30" s="5"/>
      <c r="O30" s="5"/>
      <c r="P30" s="5"/>
      <c r="Q30" s="5"/>
    </row>
    <row r="31" spans="1:17" ht="15">
      <c r="A31" s="3"/>
      <c r="B31" s="3"/>
      <c r="C31" s="3"/>
      <c r="D31" s="3"/>
      <c r="E31" s="20">
        <f>SUM(E25:E30)</f>
        <v>3486345.5700000003</v>
      </c>
      <c r="F31" s="74"/>
      <c r="G31" s="242">
        <f>SUM(G25:G30)</f>
        <v>3489414.5300000003</v>
      </c>
      <c r="H31" s="169"/>
      <c r="I31" s="5"/>
      <c r="J31" s="5"/>
      <c r="K31" s="5"/>
      <c r="L31" s="5"/>
      <c r="M31" s="5"/>
      <c r="N31" s="5"/>
      <c r="O31" s="5"/>
      <c r="P31" s="5"/>
      <c r="Q31" s="5"/>
    </row>
    <row r="32" spans="1:17" ht="15">
      <c r="A32" s="3"/>
      <c r="B32" s="3"/>
      <c r="C32" s="3"/>
      <c r="D32" s="3"/>
      <c r="E32" s="23"/>
      <c r="F32" s="3"/>
      <c r="G32" s="24"/>
      <c r="H32" s="11"/>
      <c r="I32" s="5"/>
      <c r="J32" s="5"/>
      <c r="K32" s="5"/>
      <c r="L32" s="5"/>
      <c r="M32" s="5"/>
      <c r="N32" s="5"/>
      <c r="O32" s="5"/>
      <c r="P32" s="5"/>
      <c r="Q32" s="5"/>
    </row>
    <row r="33" spans="1:17" ht="15">
      <c r="A33" s="3" t="s">
        <v>6</v>
      </c>
      <c r="B33" s="3"/>
      <c r="C33" s="3"/>
      <c r="D33" s="3"/>
      <c r="E33" s="13">
        <f>E22-E31</f>
        <v>-3373723.72</v>
      </c>
      <c r="F33" s="3"/>
      <c r="G33" s="11">
        <f>G22-G31</f>
        <v>-3308119.43</v>
      </c>
      <c r="H33" s="11"/>
      <c r="I33" s="5"/>
      <c r="J33" s="5"/>
      <c r="K33" s="5"/>
      <c r="L33" s="5"/>
      <c r="M33" s="5"/>
      <c r="N33" s="5"/>
      <c r="O33" s="5"/>
      <c r="P33" s="5"/>
      <c r="Q33" s="5"/>
    </row>
    <row r="34" spans="1:17" ht="15">
      <c r="A34" s="3"/>
      <c r="B34" s="3"/>
      <c r="C34" s="3"/>
      <c r="D34" s="3"/>
      <c r="E34" s="13"/>
      <c r="F34" s="3"/>
      <c r="G34" s="11"/>
      <c r="H34" s="11"/>
      <c r="I34" s="5"/>
      <c r="J34" s="5"/>
      <c r="K34" s="5"/>
      <c r="L34" s="5"/>
      <c r="M34" s="5"/>
      <c r="N34" s="5"/>
      <c r="O34" s="5"/>
      <c r="P34" s="5"/>
      <c r="Q34" s="5"/>
    </row>
    <row r="35" spans="1:17" ht="15">
      <c r="A35" s="3"/>
      <c r="B35" s="3"/>
      <c r="C35" s="3"/>
      <c r="D35" s="3"/>
      <c r="E35" s="25">
        <f>E9+E11+E13+E15+E33</f>
        <v>13007198.61</v>
      </c>
      <c r="F35" s="3"/>
      <c r="G35" s="26">
        <f>G9+G11+G13+G15+G33</f>
        <v>13083251.3</v>
      </c>
      <c r="H35" s="11"/>
      <c r="I35" s="5"/>
      <c r="J35" s="5"/>
      <c r="K35" s="5"/>
      <c r="L35" s="5"/>
      <c r="M35" s="5"/>
      <c r="N35" s="5"/>
      <c r="O35" s="5"/>
      <c r="P35" s="5"/>
      <c r="Q35" s="5"/>
    </row>
    <row r="36" spans="1:17" ht="15">
      <c r="A36" s="3"/>
      <c r="B36" s="3"/>
      <c r="C36" s="3"/>
      <c r="D36" s="3"/>
      <c r="E36" s="27"/>
      <c r="F36" s="3"/>
      <c r="G36" s="28"/>
      <c r="H36" s="11"/>
      <c r="I36" s="5"/>
      <c r="J36" s="5"/>
      <c r="K36" s="5"/>
      <c r="L36" s="5"/>
      <c r="M36" s="5"/>
      <c r="N36" s="5"/>
      <c r="O36" s="5"/>
      <c r="P36" s="5"/>
      <c r="Q36" s="5"/>
    </row>
    <row r="37" spans="1:17" ht="15">
      <c r="A37" s="3"/>
      <c r="B37" s="3"/>
      <c r="C37" s="3"/>
      <c r="D37" s="3"/>
      <c r="E37" s="13"/>
      <c r="F37" s="3"/>
      <c r="G37" s="11"/>
      <c r="H37" s="11"/>
      <c r="I37" s="5"/>
      <c r="J37" s="5"/>
      <c r="K37" s="5"/>
      <c r="L37" s="5"/>
      <c r="M37" s="5"/>
      <c r="N37" s="5"/>
      <c r="O37" s="5"/>
      <c r="P37" s="5"/>
      <c r="Q37" s="5"/>
    </row>
    <row r="38" spans="1:17" ht="15">
      <c r="A38" s="10" t="s">
        <v>7</v>
      </c>
      <c r="B38" s="3"/>
      <c r="C38" s="3"/>
      <c r="D38" s="3"/>
      <c r="E38" s="13"/>
      <c r="F38" s="3"/>
      <c r="G38" s="11"/>
      <c r="H38" s="11"/>
      <c r="I38" s="5"/>
      <c r="J38" s="5"/>
      <c r="K38" s="5"/>
      <c r="L38" s="5"/>
      <c r="M38" s="5"/>
      <c r="N38" s="5"/>
      <c r="O38" s="5"/>
      <c r="P38" s="5"/>
      <c r="Q38" s="5"/>
    </row>
    <row r="39" spans="1:17" ht="15">
      <c r="A39" s="3"/>
      <c r="B39" s="3"/>
      <c r="C39" s="3"/>
      <c r="D39" s="3"/>
      <c r="E39" s="13"/>
      <c r="F39" s="3"/>
      <c r="G39" s="11"/>
      <c r="H39" s="11"/>
      <c r="I39" s="5"/>
      <c r="J39" s="5"/>
      <c r="K39" s="5"/>
      <c r="L39" s="5"/>
      <c r="M39" s="5"/>
      <c r="N39" s="5"/>
      <c r="O39" s="5"/>
      <c r="P39" s="5"/>
      <c r="Q39" s="5"/>
    </row>
    <row r="40" spans="1:17" ht="15">
      <c r="A40" s="3" t="s">
        <v>8</v>
      </c>
      <c r="B40" s="3"/>
      <c r="C40" s="3"/>
      <c r="D40" s="3"/>
      <c r="E40" s="201">
        <v>10000</v>
      </c>
      <c r="F40" s="3"/>
      <c r="G40" s="11">
        <v>10000</v>
      </c>
      <c r="H40" s="11"/>
      <c r="I40" s="5"/>
      <c r="J40" s="5"/>
      <c r="K40" s="5"/>
      <c r="L40" s="5"/>
      <c r="M40" s="5"/>
      <c r="N40" s="5"/>
      <c r="O40" s="5"/>
      <c r="P40" s="5"/>
      <c r="Q40" s="5"/>
    </row>
    <row r="41" spans="1:17" ht="15">
      <c r="A41" s="3" t="s">
        <v>76</v>
      </c>
      <c r="B41" s="3"/>
      <c r="C41" s="3"/>
      <c r="D41" s="3"/>
      <c r="E41" s="201">
        <v>10736324</v>
      </c>
      <c r="F41" s="3"/>
      <c r="G41" s="11">
        <v>10736324</v>
      </c>
      <c r="H41" s="11"/>
      <c r="I41" s="5"/>
      <c r="J41" s="5"/>
      <c r="K41" s="5"/>
      <c r="L41" s="5"/>
      <c r="M41" s="5"/>
      <c r="N41" s="5"/>
      <c r="O41" s="5"/>
      <c r="P41" s="5"/>
      <c r="Q41" s="5"/>
    </row>
    <row r="42" spans="1:17" ht="15">
      <c r="A42" s="3" t="s">
        <v>10</v>
      </c>
      <c r="B42" s="3"/>
      <c r="C42" s="3"/>
      <c r="D42" s="3"/>
      <c r="E42" s="13">
        <f>E95</f>
        <v>-334615.27</v>
      </c>
      <c r="F42" s="3"/>
      <c r="G42" s="11">
        <f>G95</f>
        <v>-403424.51</v>
      </c>
      <c r="H42" s="11"/>
      <c r="I42" s="5"/>
      <c r="J42" s="5"/>
      <c r="K42" s="5"/>
      <c r="L42" s="5"/>
      <c r="M42" s="5"/>
      <c r="N42" s="5"/>
      <c r="O42" s="5"/>
      <c r="P42" s="5"/>
      <c r="Q42" s="5"/>
    </row>
    <row r="43" spans="1:17" ht="15">
      <c r="A43" s="3"/>
      <c r="B43" s="3"/>
      <c r="C43" s="3"/>
      <c r="D43" s="3"/>
      <c r="E43" s="23">
        <f>SUM(E40:E42)</f>
        <v>10411708.73</v>
      </c>
      <c r="F43" s="3"/>
      <c r="G43" s="24">
        <f>SUM(G40:G42)</f>
        <v>10342899.49</v>
      </c>
      <c r="H43" s="11"/>
      <c r="I43" s="5"/>
      <c r="J43" s="5"/>
      <c r="K43" s="5"/>
      <c r="L43" s="5"/>
      <c r="M43" s="5"/>
      <c r="N43" s="5"/>
      <c r="O43" s="5"/>
      <c r="P43" s="5"/>
      <c r="Q43" s="5"/>
    </row>
    <row r="44" spans="1:17" ht="15">
      <c r="A44" s="7" t="s">
        <v>267</v>
      </c>
      <c r="B44" s="3"/>
      <c r="C44" s="3"/>
      <c r="D44" s="3"/>
      <c r="E44" s="13"/>
      <c r="F44" s="3"/>
      <c r="G44" s="11"/>
      <c r="H44" s="11"/>
      <c r="I44" s="5"/>
      <c r="J44" s="5"/>
      <c r="K44" s="5"/>
      <c r="L44" s="5"/>
      <c r="M44" s="5"/>
      <c r="N44" s="5"/>
      <c r="O44" s="5"/>
      <c r="P44" s="5"/>
      <c r="Q44" s="5"/>
    </row>
    <row r="45" spans="1:17" ht="15">
      <c r="A45" s="3"/>
      <c r="B45" s="3" t="s">
        <v>421</v>
      </c>
      <c r="C45" s="3"/>
      <c r="D45" s="5"/>
      <c r="E45" s="201">
        <f>173190.27+2740351.81-318052.2</f>
        <v>2595489.88</v>
      </c>
      <c r="F45" s="3"/>
      <c r="G45" s="11">
        <v>2740351.81</v>
      </c>
      <c r="I45" s="5"/>
      <c r="J45" s="5"/>
      <c r="K45" s="13"/>
      <c r="L45" s="5"/>
      <c r="M45" s="5"/>
      <c r="N45" s="5"/>
      <c r="O45" s="5"/>
      <c r="P45" s="5"/>
      <c r="Q45" s="5"/>
    </row>
    <row r="46" spans="1:17" ht="15">
      <c r="A46" s="3"/>
      <c r="B46" s="3"/>
      <c r="C46" s="3"/>
      <c r="D46" s="3"/>
      <c r="E46" s="13"/>
      <c r="F46" s="3"/>
      <c r="G46" s="11"/>
      <c r="H46" s="11"/>
      <c r="I46" s="5"/>
      <c r="J46" s="5"/>
      <c r="K46" s="5"/>
      <c r="L46" s="5"/>
      <c r="M46" s="5"/>
      <c r="N46" s="5"/>
      <c r="O46" s="5"/>
      <c r="P46" s="5"/>
      <c r="Q46" s="5"/>
    </row>
    <row r="47" spans="1:17" ht="15">
      <c r="A47" s="3"/>
      <c r="B47" s="3"/>
      <c r="C47" s="3"/>
      <c r="D47" s="3"/>
      <c r="E47" s="25">
        <f>SUM(E43:E46)</f>
        <v>13007198.61</v>
      </c>
      <c r="F47" s="3"/>
      <c r="G47" s="26">
        <f>G45+G43</f>
        <v>13083251.3</v>
      </c>
      <c r="H47" s="11"/>
      <c r="I47" s="5"/>
      <c r="J47" s="5"/>
      <c r="K47" s="5"/>
      <c r="L47" s="5"/>
      <c r="M47" s="5"/>
      <c r="N47" s="5"/>
      <c r="O47" s="5"/>
      <c r="P47" s="5"/>
      <c r="Q47" s="5"/>
    </row>
    <row r="48" spans="1:17" ht="15">
      <c r="A48" s="3"/>
      <c r="B48" s="3"/>
      <c r="C48" s="3"/>
      <c r="D48" s="3"/>
      <c r="E48" s="27"/>
      <c r="F48" s="3"/>
      <c r="G48" s="27"/>
      <c r="H48" s="11"/>
      <c r="I48" s="5"/>
      <c r="J48" s="5"/>
      <c r="K48" s="5"/>
      <c r="L48" s="5"/>
      <c r="M48" s="5"/>
      <c r="N48" s="5"/>
      <c r="O48" s="5"/>
      <c r="P48" s="5"/>
      <c r="Q48" s="5"/>
    </row>
    <row r="49" spans="1:17" ht="15">
      <c r="A49" s="3"/>
      <c r="B49" s="3"/>
      <c r="C49" s="3"/>
      <c r="D49" s="3"/>
      <c r="E49" s="13"/>
      <c r="F49" s="3"/>
      <c r="G49" s="11"/>
      <c r="H49" s="11"/>
      <c r="I49" s="5"/>
      <c r="J49" s="5"/>
      <c r="K49" s="5"/>
      <c r="L49" s="5"/>
      <c r="M49" s="5"/>
      <c r="N49" s="5"/>
      <c r="O49" s="5"/>
      <c r="P49" s="5"/>
      <c r="Q49" s="5"/>
    </row>
    <row r="50" spans="1:17" ht="15">
      <c r="A50" s="3"/>
      <c r="B50" s="3"/>
      <c r="C50" s="3"/>
      <c r="D50" s="3"/>
      <c r="E50" s="13"/>
      <c r="F50" s="3"/>
      <c r="G50" s="11"/>
      <c r="H50" s="11"/>
      <c r="I50" s="5"/>
      <c r="J50" s="5"/>
      <c r="K50" s="5"/>
      <c r="L50" s="5"/>
      <c r="M50" s="5"/>
      <c r="N50" s="5"/>
      <c r="O50" s="5"/>
      <c r="P50" s="5"/>
      <c r="Q50" s="5"/>
    </row>
    <row r="51" spans="1:17" ht="15">
      <c r="A51" s="30"/>
      <c r="B51" s="3"/>
      <c r="C51" s="3"/>
      <c r="D51" s="3"/>
      <c r="E51" s="13"/>
      <c r="F51" s="3"/>
      <c r="G51" s="11"/>
      <c r="H51" s="11"/>
      <c r="I51" s="5"/>
      <c r="J51" s="5"/>
      <c r="K51" s="5"/>
      <c r="L51" s="5"/>
      <c r="M51" s="5"/>
      <c r="N51" s="5"/>
      <c r="O51" s="5"/>
      <c r="P51" s="5"/>
      <c r="Q51" s="5"/>
    </row>
    <row r="52" spans="1:17" ht="15">
      <c r="A52" s="3"/>
      <c r="B52" s="3"/>
      <c r="C52" s="3"/>
      <c r="D52" s="3"/>
      <c r="E52" s="13"/>
      <c r="F52" s="3"/>
      <c r="G52" s="11"/>
      <c r="H52" s="11"/>
      <c r="I52" s="5"/>
      <c r="J52" s="5"/>
      <c r="K52" s="5"/>
      <c r="L52" s="5"/>
      <c r="M52" s="5"/>
      <c r="N52" s="5"/>
      <c r="O52" s="5"/>
      <c r="P52" s="5"/>
      <c r="Q52" s="5"/>
    </row>
    <row r="53" spans="1:17" ht="15">
      <c r="A53" s="3"/>
      <c r="B53" s="3"/>
      <c r="C53" s="3"/>
      <c r="D53" s="3"/>
      <c r="E53" s="13"/>
      <c r="F53" s="3"/>
      <c r="G53" s="11"/>
      <c r="H53" s="11"/>
      <c r="I53" s="5"/>
      <c r="J53" s="5"/>
      <c r="K53" s="5"/>
      <c r="L53" s="5"/>
      <c r="M53" s="5"/>
      <c r="N53" s="5"/>
      <c r="O53" s="5"/>
      <c r="P53" s="5"/>
      <c r="Q53" s="5"/>
    </row>
    <row r="54" spans="1:17" ht="15">
      <c r="A54" s="3"/>
      <c r="B54" s="3"/>
      <c r="C54" s="3"/>
      <c r="D54" s="3"/>
      <c r="E54" s="13"/>
      <c r="F54" s="3"/>
      <c r="G54" s="11"/>
      <c r="H54" s="13"/>
      <c r="I54" s="5"/>
      <c r="J54" s="5"/>
      <c r="K54" s="5"/>
      <c r="L54" s="5"/>
      <c r="M54" s="5"/>
      <c r="N54" s="5"/>
      <c r="O54" s="5"/>
      <c r="P54" s="5"/>
      <c r="Q54" s="5"/>
    </row>
    <row r="55" spans="1:17" ht="15">
      <c r="A55" s="3"/>
      <c r="B55" s="3"/>
      <c r="C55" s="3"/>
      <c r="D55" s="3"/>
      <c r="E55" s="13"/>
      <c r="F55" s="3"/>
      <c r="G55" s="11"/>
      <c r="H55" s="13"/>
      <c r="I55" s="5"/>
      <c r="J55" s="5"/>
      <c r="K55" s="5"/>
      <c r="L55" s="5"/>
      <c r="M55" s="5"/>
      <c r="N55" s="5"/>
      <c r="O55" s="5"/>
      <c r="P55" s="5"/>
      <c r="Q55" s="5"/>
    </row>
    <row r="56" spans="1:17" ht="15">
      <c r="A56" s="3"/>
      <c r="B56" s="3"/>
      <c r="C56" s="3"/>
      <c r="D56" s="3"/>
      <c r="E56" s="13"/>
      <c r="F56" s="3"/>
      <c r="G56" s="11"/>
      <c r="H56" s="13"/>
      <c r="I56" s="5"/>
      <c r="J56" s="5"/>
      <c r="K56" s="5"/>
      <c r="L56" s="5"/>
      <c r="M56" s="5"/>
      <c r="N56" s="5"/>
      <c r="O56" s="5"/>
      <c r="P56" s="5"/>
      <c r="Q56" s="5"/>
    </row>
    <row r="57" spans="1:17" ht="15">
      <c r="A57" s="2" t="s">
        <v>408</v>
      </c>
      <c r="B57" s="3"/>
      <c r="C57" s="3"/>
      <c r="D57" s="3"/>
      <c r="E57" s="13"/>
      <c r="F57" s="3"/>
      <c r="G57" s="4" t="e">
        <f>#REF!</f>
        <v>#REF!</v>
      </c>
      <c r="H57" s="3"/>
      <c r="I57" s="5"/>
      <c r="J57" s="5"/>
      <c r="K57" s="5"/>
      <c r="L57" s="5"/>
      <c r="M57" s="5"/>
      <c r="N57" s="5"/>
      <c r="O57" s="5"/>
      <c r="P57" s="5"/>
      <c r="Q57" s="5"/>
    </row>
    <row r="58" spans="1:17" ht="15">
      <c r="A58" s="2" t="e">
        <f>#REF!</f>
        <v>#REF!</v>
      </c>
      <c r="B58" s="3"/>
      <c r="C58" s="3"/>
      <c r="D58" s="3"/>
      <c r="E58" s="13"/>
      <c r="F58" s="3"/>
      <c r="G58" s="11"/>
      <c r="H58" s="3"/>
      <c r="I58" s="5"/>
      <c r="J58" s="5"/>
      <c r="K58" s="5"/>
      <c r="L58" s="5"/>
      <c r="M58" s="5"/>
      <c r="N58" s="5"/>
      <c r="O58" s="5"/>
      <c r="P58" s="5"/>
      <c r="Q58" s="5"/>
    </row>
    <row r="59" spans="1:17" ht="15">
      <c r="A59" s="3"/>
      <c r="B59" s="3"/>
      <c r="C59" s="3"/>
      <c r="D59" s="3"/>
      <c r="E59" s="13"/>
      <c r="F59" s="3"/>
      <c r="G59" s="11"/>
      <c r="H59" s="3"/>
      <c r="I59" s="5"/>
      <c r="J59" s="5"/>
      <c r="K59" s="5"/>
      <c r="L59" s="5"/>
      <c r="M59" s="5"/>
      <c r="N59" s="5"/>
      <c r="O59" s="5"/>
      <c r="P59" s="5"/>
      <c r="Q59" s="5"/>
    </row>
    <row r="60" spans="1:17" ht="15">
      <c r="A60" s="6"/>
      <c r="B60" s="6"/>
      <c r="C60" s="6"/>
      <c r="D60" s="6"/>
      <c r="E60" s="25"/>
      <c r="F60" s="6"/>
      <c r="G60" s="26"/>
      <c r="H60" s="3"/>
      <c r="I60" s="5"/>
      <c r="J60" s="5"/>
      <c r="K60" s="5"/>
      <c r="L60" s="5"/>
      <c r="M60" s="5"/>
      <c r="N60" s="5"/>
      <c r="O60" s="5"/>
      <c r="P60" s="5"/>
      <c r="Q60" s="5"/>
    </row>
    <row r="61" spans="1:17" ht="15">
      <c r="A61" s="3"/>
      <c r="B61" s="3"/>
      <c r="C61" s="3"/>
      <c r="D61" s="3"/>
      <c r="E61" s="9" t="e">
        <f>#REF!</f>
        <v>#REF!</v>
      </c>
      <c r="F61" s="3"/>
      <c r="G61" s="9" t="e">
        <f>#REF!</f>
        <v>#REF!</v>
      </c>
      <c r="H61" s="55"/>
      <c r="I61" s="5"/>
      <c r="J61" s="5"/>
      <c r="K61" s="5"/>
      <c r="L61" s="5"/>
      <c r="M61" s="5"/>
      <c r="N61" s="5"/>
      <c r="O61" s="5"/>
      <c r="P61" s="5"/>
      <c r="Q61" s="5"/>
    </row>
    <row r="62" spans="1:17" ht="15">
      <c r="A62" s="7" t="s">
        <v>354</v>
      </c>
      <c r="B62" s="3"/>
      <c r="C62" s="3"/>
      <c r="D62" s="3"/>
      <c r="E62" s="10"/>
      <c r="F62" s="3"/>
      <c r="G62" s="55"/>
      <c r="H62" s="10"/>
      <c r="I62" s="5"/>
      <c r="J62" s="5"/>
      <c r="K62" s="5"/>
      <c r="L62" s="5"/>
      <c r="M62" s="5"/>
      <c r="N62" s="5"/>
      <c r="O62" s="5"/>
      <c r="P62" s="5"/>
      <c r="Q62" s="5"/>
    </row>
    <row r="63" spans="1:17" ht="15">
      <c r="A63" s="3"/>
      <c r="B63" s="3" t="s">
        <v>144</v>
      </c>
      <c r="C63" s="13"/>
      <c r="D63" s="3"/>
      <c r="E63" s="204">
        <v>387969.48</v>
      </c>
      <c r="F63" s="74"/>
      <c r="G63" s="229">
        <v>736873.56</v>
      </c>
      <c r="H63" s="169"/>
      <c r="I63" s="5"/>
      <c r="J63" s="5"/>
      <c r="K63" s="5"/>
      <c r="L63" s="5"/>
      <c r="M63" s="5"/>
      <c r="N63" s="5"/>
      <c r="O63" s="5"/>
      <c r="P63" s="5"/>
      <c r="Q63" s="5"/>
    </row>
    <row r="64" spans="1:17" ht="15">
      <c r="A64" s="3"/>
      <c r="B64" s="3" t="s">
        <v>422</v>
      </c>
      <c r="C64" s="13"/>
      <c r="D64" s="3"/>
      <c r="E64" s="202">
        <v>5850</v>
      </c>
      <c r="F64" s="74"/>
      <c r="G64" s="240">
        <v>25416</v>
      </c>
      <c r="H64" s="169"/>
      <c r="I64" s="5"/>
      <c r="J64" s="5"/>
      <c r="K64" s="5"/>
      <c r="L64" s="5"/>
      <c r="M64" s="5"/>
      <c r="N64" s="5"/>
      <c r="O64" s="5"/>
      <c r="P64" s="5"/>
      <c r="Q64" s="5"/>
    </row>
    <row r="65" spans="1:17" ht="15">
      <c r="A65" s="5"/>
      <c r="B65" s="5"/>
      <c r="C65" s="47"/>
      <c r="D65" s="5"/>
      <c r="E65" s="14">
        <f>SUM(E63:E64)</f>
        <v>393819.48</v>
      </c>
      <c r="F65" s="74"/>
      <c r="G65" s="241">
        <f>SUM(G63:G64)</f>
        <v>762289.56</v>
      </c>
      <c r="H65" s="162"/>
      <c r="I65" s="5"/>
      <c r="J65" s="5"/>
      <c r="K65" s="5"/>
      <c r="L65" s="5"/>
      <c r="M65" s="5"/>
      <c r="N65" s="5"/>
      <c r="O65" s="5"/>
      <c r="P65" s="5"/>
      <c r="Q65" s="5"/>
    </row>
    <row r="66" spans="1:17" ht="15">
      <c r="A66" s="5"/>
      <c r="B66" s="5"/>
      <c r="C66" s="47"/>
      <c r="E66" s="73"/>
      <c r="F66" s="63"/>
      <c r="G66" s="81"/>
      <c r="I66" s="5"/>
      <c r="J66" s="5"/>
      <c r="K66" s="5"/>
      <c r="L66" s="5"/>
      <c r="M66" s="5"/>
      <c r="N66" s="5"/>
      <c r="O66" s="5"/>
      <c r="P66" s="5"/>
      <c r="Q66" s="5"/>
    </row>
    <row r="67" spans="1:17" ht="15">
      <c r="A67" s="7" t="s">
        <v>79</v>
      </c>
      <c r="B67" s="5"/>
      <c r="C67" s="47"/>
      <c r="E67" s="63"/>
      <c r="F67" s="63"/>
      <c r="G67" s="64"/>
      <c r="I67" s="5"/>
      <c r="J67" s="5"/>
      <c r="K67" s="5"/>
      <c r="L67" s="5"/>
      <c r="M67" s="5"/>
      <c r="N67" s="5"/>
      <c r="O67" s="5"/>
      <c r="P67" s="5"/>
      <c r="Q67" s="5"/>
    </row>
    <row r="68" spans="1:17" ht="15">
      <c r="A68" s="5"/>
      <c r="B68" s="3" t="s">
        <v>423</v>
      </c>
      <c r="C68" s="47"/>
      <c r="E68" s="204">
        <v>27763.83</v>
      </c>
      <c r="F68" s="74"/>
      <c r="G68" s="229">
        <v>49131.81</v>
      </c>
      <c r="H68" s="178"/>
      <c r="I68" s="5"/>
      <c r="J68" s="5"/>
      <c r="K68" s="5"/>
      <c r="L68" s="5"/>
      <c r="M68" s="5"/>
      <c r="N68" s="5"/>
      <c r="O68" s="5"/>
      <c r="P68" s="5"/>
      <c r="Q68" s="5"/>
    </row>
    <row r="69" spans="1:17" ht="15">
      <c r="A69" s="5"/>
      <c r="B69" s="3" t="s">
        <v>424</v>
      </c>
      <c r="C69" s="47"/>
      <c r="E69" s="202">
        <v>7200</v>
      </c>
      <c r="F69" s="44"/>
      <c r="G69" s="244">
        <v>14400</v>
      </c>
      <c r="H69" s="178"/>
      <c r="I69" s="5"/>
      <c r="J69" s="5"/>
      <c r="K69" s="5"/>
      <c r="L69" s="5"/>
      <c r="M69" s="5"/>
      <c r="N69" s="5"/>
      <c r="O69" s="5"/>
      <c r="P69" s="5"/>
      <c r="Q69" s="5"/>
    </row>
    <row r="70" spans="1:17" ht="15">
      <c r="A70" s="5"/>
      <c r="B70" s="3" t="s">
        <v>425</v>
      </c>
      <c r="C70" s="47"/>
      <c r="E70" s="202">
        <v>15000</v>
      </c>
      <c r="F70" s="44"/>
      <c r="G70" s="244">
        <v>30000</v>
      </c>
      <c r="H70" s="178"/>
      <c r="I70" s="5"/>
      <c r="J70" s="5"/>
      <c r="K70" s="5"/>
      <c r="L70" s="5"/>
      <c r="M70" s="5"/>
      <c r="N70" s="5"/>
      <c r="O70" s="5"/>
      <c r="P70" s="5"/>
      <c r="Q70" s="5"/>
    </row>
    <row r="71" spans="1:17" ht="15">
      <c r="A71" s="5"/>
      <c r="B71" s="3" t="s">
        <v>426</v>
      </c>
      <c r="C71" s="47"/>
      <c r="E71" s="202">
        <v>23240</v>
      </c>
      <c r="F71" s="44"/>
      <c r="G71" s="244">
        <v>27272.4</v>
      </c>
      <c r="H71" s="178"/>
      <c r="I71" s="5"/>
      <c r="J71" s="5"/>
      <c r="K71" s="5"/>
      <c r="L71" s="5"/>
      <c r="M71" s="5"/>
      <c r="N71" s="5"/>
      <c r="O71" s="5"/>
      <c r="P71" s="5"/>
      <c r="Q71" s="5"/>
    </row>
    <row r="72" spans="1:17" ht="15">
      <c r="A72" s="5"/>
      <c r="B72" s="3" t="s">
        <v>427</v>
      </c>
      <c r="C72" s="47"/>
      <c r="E72" s="202">
        <v>0</v>
      </c>
      <c r="F72" s="44"/>
      <c r="G72" s="244">
        <v>2400</v>
      </c>
      <c r="H72" s="178"/>
      <c r="I72" s="5"/>
      <c r="J72" s="5"/>
      <c r="K72" s="5"/>
      <c r="L72" s="5"/>
      <c r="M72" s="5"/>
      <c r="N72" s="5"/>
      <c r="O72" s="5"/>
      <c r="P72" s="5"/>
      <c r="Q72" s="5"/>
    </row>
    <row r="73" spans="1:17" ht="15">
      <c r="A73" s="5"/>
      <c r="B73" s="3" t="s">
        <v>428</v>
      </c>
      <c r="C73" s="47"/>
      <c r="E73" s="202">
        <v>0</v>
      </c>
      <c r="F73" s="44"/>
      <c r="G73" s="244">
        <v>41</v>
      </c>
      <c r="H73" s="178"/>
      <c r="I73" s="5"/>
      <c r="J73" s="5"/>
      <c r="K73" s="5"/>
      <c r="L73" s="5"/>
      <c r="M73" s="5"/>
      <c r="N73" s="5"/>
      <c r="O73" s="5"/>
      <c r="P73" s="5"/>
      <c r="Q73" s="5"/>
    </row>
    <row r="74" spans="1:17" ht="15">
      <c r="A74" s="5"/>
      <c r="B74" s="3" t="s">
        <v>429</v>
      </c>
      <c r="C74" s="47"/>
      <c r="E74" s="202">
        <v>615.5</v>
      </c>
      <c r="F74" s="44"/>
      <c r="G74" s="244">
        <v>5338.1</v>
      </c>
      <c r="H74" s="178"/>
      <c r="I74" s="5"/>
      <c r="J74" s="5"/>
      <c r="K74" s="5"/>
      <c r="L74" s="5"/>
      <c r="M74" s="5"/>
      <c r="N74" s="5"/>
      <c r="O74" s="5"/>
      <c r="P74" s="5"/>
      <c r="Q74" s="5"/>
    </row>
    <row r="75" spans="1:17" ht="15">
      <c r="A75" s="5"/>
      <c r="B75" s="5"/>
      <c r="C75" s="47"/>
      <c r="E75" s="42">
        <f>SUM(E68:E74)</f>
        <v>73819.33</v>
      </c>
      <c r="F75" s="44"/>
      <c r="G75" s="243">
        <f>SUM(G68:G74)</f>
        <v>128583.31</v>
      </c>
      <c r="H75" s="178"/>
      <c r="I75" s="5"/>
      <c r="J75" s="5"/>
      <c r="K75" s="5"/>
      <c r="L75" s="5"/>
      <c r="M75" s="5"/>
      <c r="N75" s="5"/>
      <c r="O75" s="5"/>
      <c r="P75" s="5"/>
      <c r="Q75" s="5"/>
    </row>
    <row r="76" spans="1:17" ht="15">
      <c r="A76" s="5"/>
      <c r="B76" s="5"/>
      <c r="C76" s="47"/>
      <c r="E76" s="73"/>
      <c r="F76" s="63"/>
      <c r="G76" s="81"/>
      <c r="I76" s="5"/>
      <c r="J76" s="5"/>
      <c r="K76" s="5"/>
      <c r="L76" s="5"/>
      <c r="M76" s="5"/>
      <c r="N76" s="5"/>
      <c r="O76" s="5"/>
      <c r="P76" s="5"/>
      <c r="Q76" s="5"/>
    </row>
    <row r="77" spans="1:17" ht="15">
      <c r="A77" s="2" t="s">
        <v>80</v>
      </c>
      <c r="B77" s="5"/>
      <c r="C77" s="47"/>
      <c r="D77" s="5"/>
      <c r="E77" s="13">
        <f>E65-E75</f>
        <v>320000.14999999997</v>
      </c>
      <c r="F77" s="3"/>
      <c r="G77" s="11">
        <f>G65-G75</f>
        <v>633706.25</v>
      </c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2:17" ht="15">
      <c r="B78" s="5"/>
      <c r="C78" s="47"/>
      <c r="D78" s="5"/>
      <c r="E78" s="13"/>
      <c r="F78" s="3"/>
      <c r="G78" s="11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5">
      <c r="A79" s="7" t="s">
        <v>358</v>
      </c>
      <c r="B79" s="5"/>
      <c r="C79" s="47"/>
      <c r="D79" s="5"/>
      <c r="E79" s="13"/>
      <c r="F79" s="3"/>
      <c r="G79" s="11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5">
      <c r="A80" s="5"/>
      <c r="B80" s="3" t="s">
        <v>430</v>
      </c>
      <c r="C80" s="47"/>
      <c r="D80" s="5"/>
      <c r="E80" s="204">
        <v>2400</v>
      </c>
      <c r="F80" s="74"/>
      <c r="G80" s="229">
        <v>2797.64</v>
      </c>
      <c r="H80" s="162"/>
      <c r="I80" s="5"/>
      <c r="J80" s="5"/>
      <c r="K80" s="5"/>
      <c r="L80" s="5"/>
      <c r="M80" s="5"/>
      <c r="N80" s="5"/>
      <c r="O80" s="5"/>
      <c r="P80" s="5"/>
      <c r="Q80" s="5"/>
    </row>
    <row r="81" spans="1:17" ht="15">
      <c r="A81" s="5"/>
      <c r="B81" s="3" t="s">
        <v>431</v>
      </c>
      <c r="C81" s="47"/>
      <c r="D81" s="5"/>
      <c r="E81" s="202">
        <v>0</v>
      </c>
      <c r="F81" s="74"/>
      <c r="G81" s="240">
        <v>0</v>
      </c>
      <c r="H81" s="162"/>
      <c r="I81" s="5"/>
      <c r="J81" s="5"/>
      <c r="K81" s="5"/>
      <c r="L81" s="5"/>
      <c r="M81" s="5"/>
      <c r="N81" s="5"/>
      <c r="O81" s="5"/>
      <c r="P81" s="5"/>
      <c r="Q81" s="5"/>
    </row>
    <row r="82" spans="1:17" ht="15">
      <c r="A82" s="5"/>
      <c r="B82" s="5"/>
      <c r="C82" s="47"/>
      <c r="D82" s="5"/>
      <c r="E82" s="14">
        <f>E81+E80</f>
        <v>2400</v>
      </c>
      <c r="F82" s="74"/>
      <c r="G82" s="241">
        <f>G81+G80</f>
        <v>2797.64</v>
      </c>
      <c r="H82" s="162"/>
      <c r="I82" s="5"/>
      <c r="J82" s="5"/>
      <c r="K82" s="5"/>
      <c r="L82" s="5"/>
      <c r="M82" s="5"/>
      <c r="N82" s="5"/>
      <c r="O82" s="5"/>
      <c r="P82" s="5"/>
      <c r="Q82" s="5"/>
    </row>
    <row r="83" spans="1:17" ht="15">
      <c r="A83" s="5"/>
      <c r="B83" s="5"/>
      <c r="C83" s="47"/>
      <c r="D83" s="5"/>
      <c r="E83" s="23"/>
      <c r="F83" s="3"/>
      <c r="G83" s="24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5">
      <c r="A84" s="2" t="s">
        <v>412</v>
      </c>
      <c r="B84" s="3"/>
      <c r="C84" s="3"/>
      <c r="D84" s="5"/>
      <c r="E84" s="13">
        <f>E82+E77</f>
        <v>322400.14999999997</v>
      </c>
      <c r="F84" s="3"/>
      <c r="G84" s="11">
        <f>G82+G77</f>
        <v>636503.89</v>
      </c>
      <c r="H84" s="11"/>
      <c r="I84" s="5"/>
      <c r="J84" s="5"/>
      <c r="K84" s="5"/>
      <c r="L84" s="5"/>
      <c r="M84" s="5"/>
      <c r="N84" s="5"/>
      <c r="O84" s="5"/>
      <c r="P84" s="5"/>
      <c r="Q84" s="5"/>
    </row>
    <row r="85" spans="1:17" ht="15">
      <c r="A85" s="3"/>
      <c r="B85" s="3"/>
      <c r="C85" s="3"/>
      <c r="D85" s="5"/>
      <c r="E85" s="13"/>
      <c r="F85" s="3"/>
      <c r="G85" s="11"/>
      <c r="H85" s="11"/>
      <c r="I85" s="5"/>
      <c r="J85" s="5"/>
      <c r="K85" s="5"/>
      <c r="L85" s="5"/>
      <c r="M85" s="5"/>
      <c r="N85" s="5"/>
      <c r="O85" s="5"/>
      <c r="P85" s="5"/>
      <c r="Q85" s="5"/>
    </row>
    <row r="86" spans="1:17" ht="15">
      <c r="A86" s="3" t="s">
        <v>413</v>
      </c>
      <c r="B86" s="3"/>
      <c r="C86" s="3"/>
      <c r="D86" s="5"/>
      <c r="E86" s="13">
        <f>E145</f>
        <v>253590.91</v>
      </c>
      <c r="F86" s="3"/>
      <c r="G86" s="11">
        <f>G145</f>
        <v>499756.22</v>
      </c>
      <c r="H86" s="11"/>
      <c r="I86" s="5"/>
      <c r="J86" s="5"/>
      <c r="K86" s="5"/>
      <c r="L86" s="5"/>
      <c r="M86" s="5"/>
      <c r="N86" s="5"/>
      <c r="O86" s="5"/>
      <c r="P86" s="5"/>
      <c r="Q86" s="5"/>
    </row>
    <row r="87" spans="1:17" ht="15">
      <c r="A87" s="3"/>
      <c r="B87" s="3"/>
      <c r="C87" s="3"/>
      <c r="D87" s="5"/>
      <c r="E87" s="13"/>
      <c r="F87" s="3"/>
      <c r="G87" s="11"/>
      <c r="H87" s="11"/>
      <c r="I87" s="5"/>
      <c r="J87" s="5"/>
      <c r="K87" s="5"/>
      <c r="L87" s="5"/>
      <c r="M87" s="5"/>
      <c r="N87" s="5"/>
      <c r="O87" s="5"/>
      <c r="P87" s="5"/>
      <c r="Q87" s="5"/>
    </row>
    <row r="88" spans="1:17" ht="15">
      <c r="A88" s="3" t="s">
        <v>82</v>
      </c>
      <c r="B88" s="3"/>
      <c r="C88" s="3"/>
      <c r="D88" s="5"/>
      <c r="E88" s="25">
        <f>E84-E86</f>
        <v>68809.23999999996</v>
      </c>
      <c r="F88" s="3"/>
      <c r="G88" s="26">
        <f>G84-G86</f>
        <v>136747.67000000004</v>
      </c>
      <c r="H88" s="11"/>
      <c r="I88" s="5"/>
      <c r="J88" s="5"/>
      <c r="K88" s="5"/>
      <c r="L88" s="5"/>
      <c r="M88" s="5"/>
      <c r="N88" s="5"/>
      <c r="O88" s="5"/>
      <c r="P88" s="5"/>
      <c r="Q88" s="5"/>
    </row>
    <row r="89" spans="1:17" ht="15">
      <c r="A89" s="3"/>
      <c r="B89" s="3"/>
      <c r="C89" s="3"/>
      <c r="D89" s="5"/>
      <c r="E89" s="13"/>
      <c r="F89" s="3"/>
      <c r="G89" s="11"/>
      <c r="H89" s="11"/>
      <c r="I89" s="5"/>
      <c r="J89" s="5"/>
      <c r="K89" s="5"/>
      <c r="L89" s="5"/>
      <c r="M89" s="5"/>
      <c r="N89" s="5"/>
      <c r="O89" s="5"/>
      <c r="P89" s="5"/>
      <c r="Q89" s="5"/>
    </row>
    <row r="90" spans="1:17" ht="15">
      <c r="A90" s="3" t="s">
        <v>17</v>
      </c>
      <c r="B90" s="3"/>
      <c r="C90" s="3"/>
      <c r="D90" s="5"/>
      <c r="E90" s="13"/>
      <c r="F90" s="3"/>
      <c r="G90" s="11"/>
      <c r="H90" s="11"/>
      <c r="I90" s="5"/>
      <c r="J90" s="5"/>
      <c r="K90" s="5"/>
      <c r="L90" s="5"/>
      <c r="M90" s="5"/>
      <c r="N90" s="5"/>
      <c r="O90" s="5"/>
      <c r="P90" s="5"/>
      <c r="Q90" s="5"/>
    </row>
    <row r="91" spans="2:17" ht="15">
      <c r="B91" s="3" t="s">
        <v>432</v>
      </c>
      <c r="C91" s="3"/>
      <c r="D91" s="3"/>
      <c r="E91" s="201">
        <v>0</v>
      </c>
      <c r="F91" s="3"/>
      <c r="G91" s="11">
        <v>-783</v>
      </c>
      <c r="H91" s="11"/>
      <c r="I91" s="5"/>
      <c r="J91" s="5"/>
      <c r="K91" s="5"/>
      <c r="L91" s="5"/>
      <c r="M91" s="5"/>
      <c r="N91" s="5"/>
      <c r="O91" s="5"/>
      <c r="P91" s="5"/>
      <c r="Q91" s="5"/>
    </row>
    <row r="92" spans="1:17" ht="15">
      <c r="A92" s="3"/>
      <c r="B92" s="3" t="s">
        <v>433</v>
      </c>
      <c r="C92" s="3"/>
      <c r="D92" s="3"/>
      <c r="E92" s="201">
        <v>0</v>
      </c>
      <c r="F92" s="3"/>
      <c r="G92" s="11">
        <v>-1764</v>
      </c>
      <c r="H92" s="11"/>
      <c r="I92" s="5"/>
      <c r="J92" s="5"/>
      <c r="K92" s="5"/>
      <c r="L92" s="5"/>
      <c r="M92" s="5"/>
      <c r="N92" s="5"/>
      <c r="O92" s="5"/>
      <c r="P92" s="5"/>
      <c r="Q92" s="5"/>
    </row>
    <row r="93" spans="1:17" ht="15">
      <c r="A93" s="3"/>
      <c r="B93" s="3"/>
      <c r="C93" s="3"/>
      <c r="D93" s="3"/>
      <c r="E93" s="23">
        <f>SUM(E88:E92)</f>
        <v>68809.23999999996</v>
      </c>
      <c r="F93" s="3"/>
      <c r="G93" s="24">
        <f>SUM(G88:G92)</f>
        <v>134200.67000000004</v>
      </c>
      <c r="H93" s="11"/>
      <c r="I93" s="5"/>
      <c r="J93" s="5"/>
      <c r="K93" s="5"/>
      <c r="L93" s="5"/>
      <c r="M93" s="5"/>
      <c r="N93" s="5"/>
      <c r="O93" s="5"/>
      <c r="P93" s="5"/>
      <c r="Q93" s="5"/>
    </row>
    <row r="94" spans="1:17" ht="15">
      <c r="A94" s="3" t="s">
        <v>414</v>
      </c>
      <c r="B94" s="3"/>
      <c r="C94" s="3"/>
      <c r="D94" s="3"/>
      <c r="E94" s="201">
        <v>-403424.51</v>
      </c>
      <c r="F94" s="3"/>
      <c r="G94" s="11">
        <v>-537625.18</v>
      </c>
      <c r="H94" s="11"/>
      <c r="I94" s="5"/>
      <c r="J94" s="5"/>
      <c r="K94" s="5"/>
      <c r="L94" s="5"/>
      <c r="M94" s="5"/>
      <c r="N94" s="5"/>
      <c r="O94" s="5"/>
      <c r="P94" s="5"/>
      <c r="Q94" s="5"/>
    </row>
    <row r="95" spans="1:17" ht="15">
      <c r="A95" s="3" t="s">
        <v>415</v>
      </c>
      <c r="B95" s="3"/>
      <c r="C95" s="3"/>
      <c r="D95" s="3"/>
      <c r="E95" s="25">
        <f>SUM(E93:E94)</f>
        <v>-334615.27</v>
      </c>
      <c r="F95" s="3"/>
      <c r="G95" s="26">
        <f>SUM(G93:G94)</f>
        <v>-403424.51</v>
      </c>
      <c r="H95" s="11"/>
      <c r="I95" s="5"/>
      <c r="J95" s="5"/>
      <c r="K95" s="5"/>
      <c r="L95" s="5"/>
      <c r="M95" s="5"/>
      <c r="N95" s="5"/>
      <c r="O95" s="5"/>
      <c r="P95" s="5"/>
      <c r="Q95" s="5"/>
    </row>
    <row r="96" spans="1:17" ht="15">
      <c r="A96" s="3"/>
      <c r="B96" s="3"/>
      <c r="C96" s="3"/>
      <c r="D96" s="3"/>
      <c r="E96" s="27"/>
      <c r="F96" s="3"/>
      <c r="G96" s="28"/>
      <c r="H96" s="11"/>
      <c r="I96" s="5"/>
      <c r="J96" s="5"/>
      <c r="K96" s="5"/>
      <c r="L96" s="5"/>
      <c r="M96" s="5"/>
      <c r="N96" s="5"/>
      <c r="O96" s="5"/>
      <c r="P96" s="5"/>
      <c r="Q96" s="5"/>
    </row>
    <row r="97" spans="1:17" ht="15">
      <c r="A97" s="3"/>
      <c r="B97" s="3"/>
      <c r="C97" s="3"/>
      <c r="D97" s="5"/>
      <c r="E97" s="13"/>
      <c r="F97" s="3"/>
      <c r="G97" s="11"/>
      <c r="H97" s="11"/>
      <c r="I97" s="5"/>
      <c r="J97" s="5"/>
      <c r="K97" s="5"/>
      <c r="L97" s="5"/>
      <c r="M97" s="5"/>
      <c r="N97" s="5"/>
      <c r="O97" s="5"/>
      <c r="P97" s="5"/>
      <c r="Q97" s="5"/>
    </row>
    <row r="98" spans="1:17" ht="15">
      <c r="A98" s="3"/>
      <c r="B98" s="3"/>
      <c r="C98" s="3"/>
      <c r="D98" s="5"/>
      <c r="E98" s="13"/>
      <c r="F98" s="3"/>
      <c r="G98" s="11"/>
      <c r="H98" s="11"/>
      <c r="I98" s="5"/>
      <c r="J98" s="5"/>
      <c r="K98" s="5"/>
      <c r="L98" s="5"/>
      <c r="M98" s="5"/>
      <c r="N98" s="5"/>
      <c r="O98" s="5"/>
      <c r="P98" s="5"/>
      <c r="Q98" s="5"/>
    </row>
    <row r="99" spans="1:17" ht="15">
      <c r="A99" s="3"/>
      <c r="B99" s="3"/>
      <c r="C99" s="3"/>
      <c r="D99" s="5"/>
      <c r="E99" s="13"/>
      <c r="F99" s="3"/>
      <c r="G99" s="11"/>
      <c r="H99" s="11"/>
      <c r="I99" s="5"/>
      <c r="J99" s="5"/>
      <c r="K99" s="5"/>
      <c r="L99" s="5"/>
      <c r="M99" s="5"/>
      <c r="N99" s="5"/>
      <c r="O99" s="5"/>
      <c r="P99" s="5"/>
      <c r="Q99" s="5"/>
    </row>
    <row r="100" spans="1:17" ht="15">
      <c r="A100" s="3"/>
      <c r="B100" s="3"/>
      <c r="C100" s="3"/>
      <c r="D100" s="5"/>
      <c r="E100" s="13"/>
      <c r="F100" s="3"/>
      <c r="G100" s="11"/>
      <c r="H100" s="11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15">
      <c r="A101" s="3"/>
      <c r="B101" s="3"/>
      <c r="C101" s="3"/>
      <c r="D101" s="5"/>
      <c r="E101" s="13"/>
      <c r="F101" s="3"/>
      <c r="G101" s="11"/>
      <c r="H101" s="11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5">
      <c r="A102" s="2" t="s">
        <v>408</v>
      </c>
      <c r="B102" s="3"/>
      <c r="C102" s="3"/>
      <c r="D102" s="3"/>
      <c r="E102" s="13"/>
      <c r="F102" s="3"/>
      <c r="G102" s="4" t="e">
        <f>#REF!</f>
        <v>#REF!</v>
      </c>
      <c r="H102" s="11"/>
      <c r="I102" s="5"/>
      <c r="J102" s="5"/>
      <c r="K102" s="5"/>
      <c r="L102" s="5"/>
      <c r="M102" s="5"/>
      <c r="N102" s="5"/>
      <c r="O102" s="5"/>
      <c r="P102" s="5"/>
      <c r="Q102" s="5"/>
    </row>
    <row r="103" spans="1:17" ht="15">
      <c r="A103" s="2" t="s">
        <v>416</v>
      </c>
      <c r="B103" s="3"/>
      <c r="C103" s="3"/>
      <c r="D103" s="3"/>
      <c r="E103" s="13"/>
      <c r="F103" s="3"/>
      <c r="G103" s="11"/>
      <c r="H103" s="11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5">
      <c r="A104" s="3"/>
      <c r="B104" s="3"/>
      <c r="C104" s="3"/>
      <c r="D104" s="3"/>
      <c r="E104" s="13"/>
      <c r="F104" s="3"/>
      <c r="G104" s="11"/>
      <c r="H104" s="11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5">
      <c r="A105" s="82"/>
      <c r="B105" s="6"/>
      <c r="C105" s="25"/>
      <c r="D105" s="6"/>
      <c r="E105" s="25"/>
      <c r="F105" s="6"/>
      <c r="G105" s="26"/>
      <c r="H105" s="11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5">
      <c r="A106" s="7" t="s">
        <v>360</v>
      </c>
      <c r="B106" s="3"/>
      <c r="C106" s="13"/>
      <c r="D106" s="3"/>
      <c r="H106" s="11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5">
      <c r="A107" s="7"/>
      <c r="B107" s="3" t="s">
        <v>434</v>
      </c>
      <c r="C107" s="3"/>
      <c r="E107" s="204">
        <v>0</v>
      </c>
      <c r="F107" s="74"/>
      <c r="G107" s="241">
        <v>5850</v>
      </c>
      <c r="H107" s="169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5">
      <c r="A108" s="7"/>
      <c r="B108" s="3"/>
      <c r="C108" s="13"/>
      <c r="D108" s="3"/>
      <c r="E108" s="32"/>
      <c r="G108" s="32"/>
      <c r="H108" s="11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15">
      <c r="A109" s="7" t="s">
        <v>13</v>
      </c>
      <c r="B109" s="3"/>
      <c r="C109" s="13"/>
      <c r="D109" s="3"/>
      <c r="E109" s="13"/>
      <c r="F109" s="3"/>
      <c r="G109" s="11"/>
      <c r="H109" s="11"/>
      <c r="I109" s="5"/>
      <c r="J109" s="5"/>
      <c r="K109" s="5"/>
      <c r="L109" s="5"/>
      <c r="M109" s="5"/>
      <c r="N109" s="5"/>
      <c r="O109" s="5"/>
      <c r="P109" s="5"/>
      <c r="Q109" s="5"/>
    </row>
    <row r="110" spans="1:17" ht="15">
      <c r="A110" s="3"/>
      <c r="B110" s="3" t="s">
        <v>236</v>
      </c>
      <c r="C110" s="3"/>
      <c r="E110" s="204">
        <v>0</v>
      </c>
      <c r="F110" s="74"/>
      <c r="G110" s="229">
        <v>7420</v>
      </c>
      <c r="H110" s="169"/>
      <c r="I110" s="5"/>
      <c r="J110" s="5"/>
      <c r="K110" s="5"/>
      <c r="L110" s="5"/>
      <c r="M110" s="5"/>
      <c r="N110" s="5"/>
      <c r="O110" s="5"/>
      <c r="P110" s="5"/>
      <c r="Q110" s="5"/>
    </row>
    <row r="111" spans="1:17" ht="15">
      <c r="A111" s="3"/>
      <c r="B111" s="3" t="s">
        <v>152</v>
      </c>
      <c r="C111" s="3"/>
      <c r="E111" s="202">
        <v>6000</v>
      </c>
      <c r="F111" s="74"/>
      <c r="G111" s="240">
        <v>12000</v>
      </c>
      <c r="H111" s="169"/>
      <c r="I111" s="5"/>
      <c r="J111" s="5"/>
      <c r="K111" s="5"/>
      <c r="L111" s="5"/>
      <c r="M111" s="5"/>
      <c r="N111" s="5"/>
      <c r="O111" s="5"/>
      <c r="P111" s="5"/>
      <c r="Q111" s="5"/>
    </row>
    <row r="112" spans="2:17" ht="15">
      <c r="B112" s="3" t="s">
        <v>219</v>
      </c>
      <c r="C112" s="3"/>
      <c r="E112" s="202">
        <v>49512.45</v>
      </c>
      <c r="F112" s="74"/>
      <c r="G112" s="240">
        <v>80611.51</v>
      </c>
      <c r="H112" s="169"/>
      <c r="I112" s="5"/>
      <c r="J112" s="5"/>
      <c r="K112" s="5"/>
      <c r="L112" s="5"/>
      <c r="M112" s="5"/>
      <c r="N112" s="5"/>
      <c r="O112" s="5"/>
      <c r="P112" s="5"/>
      <c r="Q112" s="5"/>
    </row>
    <row r="113" spans="2:17" ht="15">
      <c r="B113" s="3" t="s">
        <v>308</v>
      </c>
      <c r="C113" s="3"/>
      <c r="E113" s="202">
        <v>5909</v>
      </c>
      <c r="F113" s="74"/>
      <c r="G113" s="240">
        <v>6412</v>
      </c>
      <c r="H113" s="169"/>
      <c r="I113" s="5"/>
      <c r="J113" s="5"/>
      <c r="K113" s="5"/>
      <c r="L113" s="5"/>
      <c r="M113" s="5"/>
      <c r="N113" s="5"/>
      <c r="O113" s="5"/>
      <c r="P113" s="5"/>
      <c r="Q113" s="5"/>
    </row>
    <row r="114" spans="1:17" ht="15">
      <c r="A114" s="3"/>
      <c r="B114" s="3" t="s">
        <v>91</v>
      </c>
      <c r="C114" s="3"/>
      <c r="E114" s="202">
        <v>0</v>
      </c>
      <c r="F114" s="74"/>
      <c r="G114" s="240">
        <v>570</v>
      </c>
      <c r="H114" s="169"/>
      <c r="I114" s="5"/>
      <c r="J114" s="5"/>
      <c r="K114" s="5"/>
      <c r="L114" s="5"/>
      <c r="M114" s="5"/>
      <c r="N114" s="5"/>
      <c r="O114" s="5"/>
      <c r="P114" s="5"/>
      <c r="Q114" s="5"/>
    </row>
    <row r="115" spans="1:17" ht="15">
      <c r="A115" s="3"/>
      <c r="B115" s="3" t="s">
        <v>435</v>
      </c>
      <c r="C115" s="3"/>
      <c r="E115" s="202">
        <v>0</v>
      </c>
      <c r="F115" s="74"/>
      <c r="G115" s="240">
        <v>521.9</v>
      </c>
      <c r="H115" s="169"/>
      <c r="I115" s="5"/>
      <c r="J115" s="5"/>
      <c r="K115" s="5"/>
      <c r="L115" s="5"/>
      <c r="M115" s="5"/>
      <c r="N115" s="5"/>
      <c r="O115" s="5"/>
      <c r="P115" s="5"/>
      <c r="Q115" s="5"/>
    </row>
    <row r="116" spans="2:17" ht="15">
      <c r="B116" s="3" t="s">
        <v>391</v>
      </c>
      <c r="C116" s="3"/>
      <c r="E116" s="202">
        <v>191.52</v>
      </c>
      <c r="F116" s="74"/>
      <c r="G116" s="240">
        <v>3130</v>
      </c>
      <c r="H116" s="169"/>
      <c r="I116" s="5"/>
      <c r="J116" s="5"/>
      <c r="K116" s="5"/>
      <c r="L116" s="5"/>
      <c r="M116" s="5"/>
      <c r="N116" s="5"/>
      <c r="O116" s="5"/>
      <c r="P116" s="5"/>
      <c r="Q116" s="5"/>
    </row>
    <row r="117" spans="2:17" ht="15">
      <c r="B117" s="3" t="s">
        <v>436</v>
      </c>
      <c r="C117" s="3"/>
      <c r="E117" s="202">
        <v>15</v>
      </c>
      <c r="F117" s="74"/>
      <c r="G117" s="240">
        <v>25</v>
      </c>
      <c r="H117" s="169"/>
      <c r="I117" s="5"/>
      <c r="J117" s="5"/>
      <c r="K117" s="5"/>
      <c r="L117" s="5"/>
      <c r="M117" s="5"/>
      <c r="N117" s="5"/>
      <c r="O117" s="5"/>
      <c r="P117" s="5"/>
      <c r="Q117" s="5"/>
    </row>
    <row r="118" spans="1:17" ht="15">
      <c r="A118" s="3"/>
      <c r="B118" s="3" t="s">
        <v>32</v>
      </c>
      <c r="C118" s="3"/>
      <c r="E118" s="202">
        <v>219</v>
      </c>
      <c r="F118" s="74"/>
      <c r="G118" s="240">
        <v>282.1</v>
      </c>
      <c r="H118" s="169"/>
      <c r="I118" s="5"/>
      <c r="J118" s="5"/>
      <c r="K118" s="5"/>
      <c r="L118" s="5"/>
      <c r="M118" s="5"/>
      <c r="N118" s="5"/>
      <c r="O118" s="5"/>
      <c r="P118" s="5"/>
      <c r="Q118" s="5"/>
    </row>
    <row r="119" spans="1:17" ht="15">
      <c r="A119" s="3"/>
      <c r="B119" s="3" t="s">
        <v>52</v>
      </c>
      <c r="C119" s="3"/>
      <c r="E119" s="202">
        <v>0</v>
      </c>
      <c r="F119" s="74"/>
      <c r="G119" s="240">
        <v>1650</v>
      </c>
      <c r="H119" s="169"/>
      <c r="I119" s="5"/>
      <c r="J119" s="5"/>
      <c r="K119" s="5"/>
      <c r="L119" s="5"/>
      <c r="M119" s="5"/>
      <c r="N119" s="5"/>
      <c r="O119" s="5"/>
      <c r="P119" s="5"/>
      <c r="Q119" s="5"/>
    </row>
    <row r="120" spans="1:17" ht="15">
      <c r="A120" s="3"/>
      <c r="B120" s="3" t="s">
        <v>35</v>
      </c>
      <c r="C120" s="3"/>
      <c r="E120" s="202">
        <v>0</v>
      </c>
      <c r="F120" s="74"/>
      <c r="G120" s="240">
        <v>1180</v>
      </c>
      <c r="H120" s="169"/>
      <c r="I120" s="5"/>
      <c r="J120" s="5"/>
      <c r="K120" s="5"/>
      <c r="L120" s="5"/>
      <c r="M120" s="5"/>
      <c r="N120" s="5"/>
      <c r="O120" s="5"/>
      <c r="P120" s="5"/>
      <c r="Q120" s="5"/>
    </row>
    <row r="121" spans="1:17" ht="15">
      <c r="A121" s="3"/>
      <c r="B121" s="3" t="s">
        <v>34</v>
      </c>
      <c r="C121" s="3"/>
      <c r="E121" s="202">
        <v>175</v>
      </c>
      <c r="F121" s="74"/>
      <c r="G121" s="240">
        <v>257.5</v>
      </c>
      <c r="H121" s="169"/>
      <c r="I121" s="5"/>
      <c r="J121" s="5"/>
      <c r="K121" s="5"/>
      <c r="L121" s="5"/>
      <c r="M121" s="5"/>
      <c r="N121" s="5"/>
      <c r="O121" s="5"/>
      <c r="P121" s="5"/>
      <c r="Q121" s="5"/>
    </row>
    <row r="122" spans="1:17" ht="15">
      <c r="A122" s="3"/>
      <c r="B122" s="3" t="s">
        <v>309</v>
      </c>
      <c r="C122" s="3"/>
      <c r="E122" s="202">
        <v>638.9</v>
      </c>
      <c r="F122" s="74"/>
      <c r="G122" s="240">
        <v>833.55</v>
      </c>
      <c r="H122" s="169"/>
      <c r="I122" s="5"/>
      <c r="J122" s="5"/>
      <c r="K122" s="5"/>
      <c r="L122" s="5"/>
      <c r="M122" s="5"/>
      <c r="N122" s="5"/>
      <c r="O122" s="5"/>
      <c r="P122" s="5"/>
      <c r="Q122" s="5"/>
    </row>
    <row r="123" spans="1:17" ht="15">
      <c r="A123" s="3"/>
      <c r="B123" s="3" t="s">
        <v>437</v>
      </c>
      <c r="C123" s="3"/>
      <c r="E123" s="202">
        <v>60</v>
      </c>
      <c r="F123" s="74"/>
      <c r="G123" s="240">
        <v>60</v>
      </c>
      <c r="H123" s="169"/>
      <c r="I123" s="5"/>
      <c r="J123" s="5"/>
      <c r="K123" s="5"/>
      <c r="L123" s="5"/>
      <c r="M123" s="5"/>
      <c r="N123" s="5"/>
      <c r="O123" s="5"/>
      <c r="P123" s="5"/>
      <c r="Q123" s="5"/>
    </row>
    <row r="124" spans="1:17" ht="15">
      <c r="A124" s="3"/>
      <c r="B124" s="3" t="s">
        <v>36</v>
      </c>
      <c r="C124" s="3"/>
      <c r="E124" s="202">
        <v>782.6</v>
      </c>
      <c r="F124" s="74"/>
      <c r="G124" s="240">
        <v>386.5</v>
      </c>
      <c r="H124" s="169"/>
      <c r="I124" s="5"/>
      <c r="J124" s="5"/>
      <c r="K124" s="5"/>
      <c r="L124" s="5"/>
      <c r="M124" s="5"/>
      <c r="N124" s="5"/>
      <c r="O124" s="5"/>
      <c r="P124" s="5"/>
      <c r="Q124" s="5"/>
    </row>
    <row r="125" spans="1:17" ht="15">
      <c r="A125" s="3"/>
      <c r="B125" s="3" t="s">
        <v>39</v>
      </c>
      <c r="C125" s="3"/>
      <c r="E125" s="202">
        <v>250</v>
      </c>
      <c r="F125" s="74"/>
      <c r="G125" s="240">
        <v>375</v>
      </c>
      <c r="H125" s="169"/>
      <c r="I125" s="5"/>
      <c r="J125" s="5"/>
      <c r="K125" s="5"/>
      <c r="L125" s="5"/>
      <c r="M125" s="5"/>
      <c r="N125" s="5"/>
      <c r="O125" s="5"/>
      <c r="P125" s="5"/>
      <c r="Q125" s="5"/>
    </row>
    <row r="126" spans="1:17" ht="15">
      <c r="A126" s="3"/>
      <c r="B126" s="3" t="s">
        <v>438</v>
      </c>
      <c r="C126" s="3"/>
      <c r="E126" s="202">
        <v>1114.4</v>
      </c>
      <c r="F126" s="74"/>
      <c r="G126" s="240">
        <v>164.8</v>
      </c>
      <c r="H126" s="169"/>
      <c r="I126" s="5"/>
      <c r="J126" s="5"/>
      <c r="K126" s="5"/>
      <c r="L126" s="5"/>
      <c r="M126" s="5"/>
      <c r="N126" s="5"/>
      <c r="O126" s="5"/>
      <c r="P126" s="5"/>
      <c r="Q126" s="5"/>
    </row>
    <row r="127" spans="1:17" ht="15">
      <c r="A127" s="3"/>
      <c r="B127" s="3" t="s">
        <v>220</v>
      </c>
      <c r="C127" s="3"/>
      <c r="E127" s="202">
        <v>2496</v>
      </c>
      <c r="F127" s="74"/>
      <c r="G127" s="240">
        <v>4122</v>
      </c>
      <c r="H127" s="169"/>
      <c r="I127" s="5"/>
      <c r="J127" s="5"/>
      <c r="K127" s="5"/>
      <c r="L127" s="5"/>
      <c r="M127" s="5"/>
      <c r="N127" s="5"/>
      <c r="O127" s="5"/>
      <c r="P127" s="5"/>
      <c r="Q127" s="5"/>
    </row>
    <row r="128" spans="1:17" ht="15">
      <c r="A128" s="3"/>
      <c r="B128" s="3" t="s">
        <v>107</v>
      </c>
      <c r="C128" s="3"/>
      <c r="E128" s="202">
        <v>10000</v>
      </c>
      <c r="F128" s="74"/>
      <c r="G128" s="240">
        <v>0</v>
      </c>
      <c r="H128" s="169"/>
      <c r="I128" s="5"/>
      <c r="J128" s="5"/>
      <c r="K128" s="5"/>
      <c r="L128" s="5"/>
      <c r="M128" s="5"/>
      <c r="N128" s="5"/>
      <c r="O128" s="5"/>
      <c r="P128" s="5"/>
      <c r="Q128" s="5"/>
    </row>
    <row r="129" spans="1:17" ht="15">
      <c r="A129" s="3"/>
      <c r="B129" s="3"/>
      <c r="C129" s="3"/>
      <c r="D129" s="13"/>
      <c r="E129" s="14">
        <f>SUM(E110:E128)</f>
        <v>77363.87</v>
      </c>
      <c r="F129" s="74"/>
      <c r="G129" s="241">
        <f>SUM(G110:G128)</f>
        <v>120001.86</v>
      </c>
      <c r="H129" s="168"/>
      <c r="I129" s="5"/>
      <c r="J129" s="5"/>
      <c r="K129" s="5"/>
      <c r="L129" s="5"/>
      <c r="M129" s="5"/>
      <c r="N129" s="5"/>
      <c r="O129" s="5"/>
      <c r="P129" s="5"/>
      <c r="Q129" s="5"/>
    </row>
    <row r="130" spans="1:17" ht="15">
      <c r="A130" s="3"/>
      <c r="B130" s="3"/>
      <c r="C130" s="3"/>
      <c r="D130" s="3"/>
      <c r="E130" s="32"/>
      <c r="G130" s="59"/>
      <c r="H130" s="13"/>
      <c r="I130" s="5"/>
      <c r="J130" s="5"/>
      <c r="K130" s="5"/>
      <c r="L130" s="5"/>
      <c r="M130" s="5"/>
      <c r="N130" s="5"/>
      <c r="O130" s="5"/>
      <c r="P130" s="5"/>
      <c r="Q130" s="5"/>
    </row>
    <row r="131" spans="1:17" ht="15">
      <c r="A131" s="7" t="s">
        <v>14</v>
      </c>
      <c r="H131" s="11"/>
      <c r="I131" s="5"/>
      <c r="J131" s="5"/>
      <c r="K131" s="5"/>
      <c r="L131" s="5"/>
      <c r="M131" s="5"/>
      <c r="N131" s="5"/>
      <c r="O131" s="5"/>
      <c r="P131" s="5"/>
      <c r="Q131" s="5"/>
    </row>
    <row r="132" spans="1:17" ht="15">
      <c r="A132" s="7"/>
      <c r="B132" s="3" t="s">
        <v>132</v>
      </c>
      <c r="E132" s="204">
        <v>0</v>
      </c>
      <c r="F132" s="74"/>
      <c r="G132" s="229">
        <v>3500</v>
      </c>
      <c r="H132" s="169"/>
      <c r="I132" s="5"/>
      <c r="J132" s="5"/>
      <c r="K132" s="5"/>
      <c r="L132" s="5"/>
      <c r="M132" s="5"/>
      <c r="N132" s="5"/>
      <c r="O132" s="5"/>
      <c r="P132" s="5"/>
      <c r="Q132" s="5"/>
    </row>
    <row r="133" spans="2:17" ht="15">
      <c r="B133" s="3" t="s">
        <v>45</v>
      </c>
      <c r="C133" s="3"/>
      <c r="D133" s="3"/>
      <c r="E133" s="202">
        <v>566.4</v>
      </c>
      <c r="F133" s="74"/>
      <c r="G133" s="240">
        <v>738.31</v>
      </c>
      <c r="H133" s="169"/>
      <c r="I133" s="5"/>
      <c r="J133" s="5"/>
      <c r="K133" s="5"/>
      <c r="L133" s="5"/>
      <c r="M133" s="5"/>
      <c r="N133" s="5"/>
      <c r="O133" s="5"/>
      <c r="P133" s="5"/>
      <c r="Q133" s="5"/>
    </row>
    <row r="134" spans="2:17" ht="15">
      <c r="B134" s="3" t="s">
        <v>50</v>
      </c>
      <c r="C134" s="3"/>
      <c r="D134" s="3"/>
      <c r="E134" s="202">
        <v>26248.4</v>
      </c>
      <c r="F134" s="74"/>
      <c r="G134" s="240">
        <v>49514.76</v>
      </c>
      <c r="H134" s="169"/>
      <c r="I134" s="5"/>
      <c r="J134" s="5"/>
      <c r="K134" s="5"/>
      <c r="L134" s="5"/>
      <c r="M134" s="5"/>
      <c r="N134" s="5"/>
      <c r="O134" s="5"/>
      <c r="P134" s="5"/>
      <c r="Q134" s="5"/>
    </row>
    <row r="135" spans="2:17" ht="15">
      <c r="B135" s="3" t="s">
        <v>51</v>
      </c>
      <c r="C135" s="3"/>
      <c r="E135" s="202">
        <v>4025.13</v>
      </c>
      <c r="F135" s="74"/>
      <c r="G135" s="240">
        <v>8050.25</v>
      </c>
      <c r="H135" s="169"/>
      <c r="I135" s="5"/>
      <c r="J135" s="5"/>
      <c r="K135" s="5"/>
      <c r="L135" s="5"/>
      <c r="M135" s="5"/>
      <c r="N135" s="5"/>
      <c r="O135" s="5"/>
      <c r="P135" s="5"/>
      <c r="Q135" s="5"/>
    </row>
    <row r="136" spans="2:17" ht="15">
      <c r="B136" s="3" t="s">
        <v>439</v>
      </c>
      <c r="C136" s="3"/>
      <c r="E136" s="202">
        <v>0</v>
      </c>
      <c r="F136" s="74"/>
      <c r="G136" s="240">
        <v>120</v>
      </c>
      <c r="H136" s="169"/>
      <c r="I136" s="5"/>
      <c r="J136" s="5"/>
      <c r="K136" s="5"/>
      <c r="L136" s="5"/>
      <c r="M136" s="5"/>
      <c r="N136" s="5"/>
      <c r="O136" s="5"/>
      <c r="P136" s="5"/>
      <c r="Q136" s="5"/>
    </row>
    <row r="137" spans="2:17" ht="15">
      <c r="B137" s="3" t="s">
        <v>440</v>
      </c>
      <c r="C137" s="3"/>
      <c r="E137" s="202">
        <v>0</v>
      </c>
      <c r="F137" s="74"/>
      <c r="G137" s="240">
        <v>2250</v>
      </c>
      <c r="H137" s="169"/>
      <c r="I137" s="5"/>
      <c r="J137" s="5"/>
      <c r="K137" s="5"/>
      <c r="L137" s="5"/>
      <c r="M137" s="5"/>
      <c r="N137" s="5"/>
      <c r="O137" s="5"/>
      <c r="P137" s="5"/>
      <c r="Q137" s="5"/>
    </row>
    <row r="138" spans="2:17" ht="15">
      <c r="B138" s="3" t="s">
        <v>106</v>
      </c>
      <c r="C138" s="3"/>
      <c r="E138" s="202">
        <v>15450</v>
      </c>
      <c r="F138" s="74"/>
      <c r="G138" s="240">
        <v>33703.6</v>
      </c>
      <c r="H138" s="169"/>
      <c r="I138" s="5"/>
      <c r="J138" s="5"/>
      <c r="K138" s="5"/>
      <c r="L138" s="5"/>
      <c r="M138" s="5"/>
      <c r="N138" s="5"/>
      <c r="O138" s="5"/>
      <c r="P138" s="5"/>
      <c r="Q138" s="5"/>
    </row>
    <row r="139" spans="5:17" ht="15">
      <c r="E139" s="42">
        <f>SUM(E132:E138)</f>
        <v>46289.93000000001</v>
      </c>
      <c r="F139" s="44"/>
      <c r="G139" s="243">
        <f>SUM(G132:G138)</f>
        <v>97876.92</v>
      </c>
      <c r="H139" s="169"/>
      <c r="I139" s="5"/>
      <c r="J139" s="5"/>
      <c r="K139" s="5"/>
      <c r="L139" s="5"/>
      <c r="M139" s="5"/>
      <c r="N139" s="5"/>
      <c r="O139" s="5"/>
      <c r="P139" s="5"/>
      <c r="Q139" s="5"/>
    </row>
    <row r="140" spans="5:17" ht="15">
      <c r="E140" s="32"/>
      <c r="G140" s="32"/>
      <c r="H140" s="11"/>
      <c r="I140" s="5"/>
      <c r="J140" s="5"/>
      <c r="K140" s="5"/>
      <c r="L140" s="5"/>
      <c r="M140" s="5"/>
      <c r="N140" s="5"/>
      <c r="O140" s="5"/>
      <c r="P140" s="5"/>
      <c r="Q140" s="5"/>
    </row>
    <row r="141" spans="1:17" ht="15">
      <c r="A141" s="7" t="s">
        <v>166</v>
      </c>
      <c r="H141" s="11"/>
      <c r="I141" s="5"/>
      <c r="J141" s="5"/>
      <c r="K141" s="5"/>
      <c r="L141" s="5"/>
      <c r="M141" s="5"/>
      <c r="N141" s="5"/>
      <c r="O141" s="5"/>
      <c r="P141" s="5"/>
      <c r="Q141" s="5"/>
    </row>
    <row r="142" spans="1:17" ht="15">
      <c r="A142" s="3"/>
      <c r="B142" s="3" t="s">
        <v>441</v>
      </c>
      <c r="C142" s="3"/>
      <c r="E142" s="204">
        <v>129937.11</v>
      </c>
      <c r="F142" s="74"/>
      <c r="G142" s="241">
        <v>276027.44</v>
      </c>
      <c r="H142" s="169"/>
      <c r="I142" s="5"/>
      <c r="J142" s="5"/>
      <c r="K142" s="5"/>
      <c r="L142" s="5"/>
      <c r="M142" s="5"/>
      <c r="N142" s="5"/>
      <c r="O142" s="5"/>
      <c r="P142" s="5"/>
      <c r="Q142" s="5"/>
    </row>
    <row r="143" spans="2:17" ht="15">
      <c r="B143" s="3"/>
      <c r="C143" s="3"/>
      <c r="D143" s="3"/>
      <c r="E143" s="23"/>
      <c r="F143" s="3"/>
      <c r="G143" s="24"/>
      <c r="H143" s="11"/>
      <c r="I143" s="5"/>
      <c r="J143" s="5"/>
      <c r="K143" s="5"/>
      <c r="L143" s="5"/>
      <c r="M143" s="5"/>
      <c r="N143" s="5"/>
      <c r="O143" s="5"/>
      <c r="P143" s="5"/>
      <c r="Q143" s="5"/>
    </row>
    <row r="144" spans="1:17" ht="15">
      <c r="A144" s="3"/>
      <c r="B144" s="3"/>
      <c r="C144" s="3"/>
      <c r="D144" s="3"/>
      <c r="E144" s="13"/>
      <c r="F144" s="3"/>
      <c r="G144" s="11"/>
      <c r="H144" s="3"/>
      <c r="I144" s="5"/>
      <c r="J144" s="5"/>
      <c r="K144" s="5"/>
      <c r="L144" s="5"/>
      <c r="M144" s="5"/>
      <c r="N144" s="5"/>
      <c r="O144" s="5"/>
      <c r="P144" s="5"/>
      <c r="Q144" s="5"/>
    </row>
    <row r="145" spans="1:17" ht="15">
      <c r="A145" s="3" t="s">
        <v>15</v>
      </c>
      <c r="B145" s="3"/>
      <c r="C145" s="3"/>
      <c r="D145" s="3"/>
      <c r="E145" s="25">
        <f>E142+E139+E129+E107</f>
        <v>253590.91</v>
      </c>
      <c r="F145" s="3"/>
      <c r="G145" s="26">
        <f>G142+G139+G129+G107</f>
        <v>499756.22</v>
      </c>
      <c r="H145" s="3"/>
      <c r="I145" s="5"/>
      <c r="J145" s="5"/>
      <c r="K145" s="5"/>
      <c r="L145" s="5"/>
      <c r="M145" s="5"/>
      <c r="N145" s="5"/>
      <c r="O145" s="5"/>
      <c r="P145" s="5"/>
      <c r="Q145" s="5"/>
    </row>
    <row r="146" spans="1:17" ht="15">
      <c r="A146" s="3"/>
      <c r="B146" s="3"/>
      <c r="C146" s="3"/>
      <c r="D146" s="3"/>
      <c r="E146" s="27"/>
      <c r="F146" s="3"/>
      <c r="G146" s="28"/>
      <c r="H146" s="3"/>
      <c r="I146" s="5"/>
      <c r="J146" s="5"/>
      <c r="K146" s="5"/>
      <c r="L146" s="5"/>
      <c r="M146" s="5"/>
      <c r="N146" s="5"/>
      <c r="O146" s="5"/>
      <c r="P146" s="5"/>
      <c r="Q146" s="5"/>
    </row>
    <row r="147" spans="1:17" ht="15">
      <c r="A147" s="30"/>
      <c r="B147" s="3"/>
      <c r="C147" s="3"/>
      <c r="D147" s="3"/>
      <c r="E147" s="13"/>
      <c r="F147" s="3"/>
      <c r="G147" s="11"/>
      <c r="H147" s="3"/>
      <c r="I147" s="5"/>
      <c r="J147" s="5"/>
      <c r="K147" s="5"/>
      <c r="L147" s="5"/>
      <c r="M147" s="5"/>
      <c r="N147" s="5"/>
      <c r="O147" s="5"/>
      <c r="P147" s="5"/>
      <c r="Q147" s="5"/>
    </row>
    <row r="265" spans="1:17" ht="15">
      <c r="A265" s="3"/>
      <c r="B265" s="3"/>
      <c r="C265" s="3"/>
      <c r="D265" s="3"/>
      <c r="E265" s="3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</row>
    <row r="266" spans="1:17" ht="15">
      <c r="A266" s="3" t="s">
        <v>124</v>
      </c>
      <c r="B266" s="3" t="s">
        <v>442</v>
      </c>
      <c r="C266" s="3"/>
      <c r="D266" s="3"/>
      <c r="E266" s="3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</row>
    <row r="267" spans="1:17" ht="15">
      <c r="A267" s="3"/>
      <c r="B267" s="3"/>
      <c r="C267" s="3"/>
      <c r="D267" s="3"/>
      <c r="E267" s="3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</row>
    <row r="268" spans="1:17" ht="15">
      <c r="A268" s="5"/>
      <c r="B268" s="5"/>
      <c r="C268" s="5"/>
      <c r="D268" s="5"/>
      <c r="E268" s="3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</row>
    <row r="269" spans="1:17" ht="15">
      <c r="A269" s="5"/>
      <c r="B269" s="5"/>
      <c r="C269" s="5"/>
      <c r="D269" s="5"/>
      <c r="E269" s="3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</row>
    <row r="270" spans="1:17" ht="15">
      <c r="A270" s="5"/>
      <c r="B270" s="5"/>
      <c r="C270" s="5"/>
      <c r="D270" s="5"/>
      <c r="E270" s="3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</row>
    <row r="271" spans="1:17" ht="15">
      <c r="A271" s="3"/>
      <c r="B271" s="3"/>
      <c r="C271" s="3"/>
      <c r="D271" s="3"/>
      <c r="E271" s="3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</row>
    <row r="272" spans="1:17" ht="1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</row>
    <row r="273" spans="1:17" ht="1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</row>
    <row r="274" spans="1:17" ht="1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</row>
    <row r="275" spans="1:17" ht="15">
      <c r="A275" s="5"/>
      <c r="B275" s="5"/>
      <c r="C275" s="5"/>
      <c r="D275" s="5"/>
      <c r="E275" s="13"/>
      <c r="F275" s="5"/>
      <c r="G275" s="11"/>
      <c r="H275" s="11"/>
      <c r="I275" s="11"/>
      <c r="J275" s="11"/>
      <c r="K275" s="11"/>
      <c r="L275" s="5"/>
      <c r="M275" s="5"/>
      <c r="N275" s="5"/>
      <c r="O275" s="5"/>
      <c r="P275" s="5"/>
      <c r="Q275" s="5"/>
    </row>
    <row r="276" spans="1:17" ht="15">
      <c r="A276" s="5"/>
      <c r="B276" s="5"/>
      <c r="C276" s="5"/>
      <c r="D276" s="5"/>
      <c r="E276" s="13"/>
      <c r="F276" s="5"/>
      <c r="G276" s="11"/>
      <c r="H276" s="11"/>
      <c r="I276" s="11"/>
      <c r="J276" s="11"/>
      <c r="K276" s="11"/>
      <c r="L276" s="5"/>
      <c r="M276" s="5"/>
      <c r="N276" s="5"/>
      <c r="O276" s="5"/>
      <c r="P276" s="5"/>
      <c r="Q276" s="5"/>
    </row>
    <row r="277" spans="1:17" ht="15">
      <c r="A277" s="5"/>
      <c r="B277" s="5"/>
      <c r="C277" s="5"/>
      <c r="D277" s="5"/>
      <c r="E277" s="13"/>
      <c r="F277" s="5"/>
      <c r="G277" s="11"/>
      <c r="H277" s="11"/>
      <c r="I277" s="11"/>
      <c r="J277" s="11"/>
      <c r="K277" s="11"/>
      <c r="L277" s="5"/>
      <c r="M277" s="5"/>
      <c r="N277" s="5"/>
      <c r="O277" s="5"/>
      <c r="P277" s="5"/>
      <c r="Q277" s="5"/>
    </row>
    <row r="278" spans="1:17" ht="15">
      <c r="A278" s="5"/>
      <c r="B278" s="5"/>
      <c r="C278" s="5"/>
      <c r="D278" s="5"/>
      <c r="E278" s="13"/>
      <c r="F278" s="5"/>
      <c r="G278" s="11"/>
      <c r="H278" s="11"/>
      <c r="I278" s="11"/>
      <c r="J278" s="11"/>
      <c r="K278" s="11"/>
      <c r="L278" s="5"/>
      <c r="M278" s="5"/>
      <c r="N278" s="5"/>
      <c r="O278" s="5"/>
      <c r="P278" s="5"/>
      <c r="Q278" s="5"/>
    </row>
    <row r="279" spans="1:17" ht="15">
      <c r="A279" s="5"/>
      <c r="B279" s="5"/>
      <c r="C279" s="5"/>
      <c r="D279" s="5"/>
      <c r="E279" s="13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</row>
    <row r="280" spans="1:17" ht="15">
      <c r="A280" s="5"/>
      <c r="B280" s="5"/>
      <c r="C280" s="5"/>
      <c r="D280" s="5"/>
      <c r="E280" s="13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</row>
    <row r="281" spans="1:17" ht="15">
      <c r="A281" s="5"/>
      <c r="B281" s="5"/>
      <c r="C281" s="5"/>
      <c r="D281" s="5"/>
      <c r="E281" s="13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</row>
    <row r="282" spans="1:17" ht="15">
      <c r="A282" s="5"/>
      <c r="B282" s="5"/>
      <c r="C282" s="5"/>
      <c r="D282" s="5"/>
      <c r="E282" s="13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</row>
    <row r="283" spans="1:17" ht="15">
      <c r="A283" s="5"/>
      <c r="B283" s="5"/>
      <c r="C283" s="5"/>
      <c r="D283" s="5"/>
      <c r="E283" s="13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</row>
    <row r="284" spans="1:17" ht="15">
      <c r="A284" s="5"/>
      <c r="B284" s="5"/>
      <c r="C284" s="5"/>
      <c r="D284" s="5"/>
      <c r="E284" s="13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</row>
  </sheetData>
  <printOptions/>
  <pageMargins left="0.7874015748031497" right="0.5905511811023623" top="0.5905511811023623" bottom="0.3937007874015748" header="0" footer="0"/>
  <pageSetup orientation="portrait" scale="99" r:id="rId1"/>
  <rowBreaks count="1" manualBreakCount="1">
    <brk id="53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